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firstSheet="1" activeTab="1"/>
  </bookViews>
  <sheets>
    <sheet name="Inc.Statements" sheetId="1" r:id="rId1"/>
    <sheet name="Bal.Sheet" sheetId="2" r:id="rId2"/>
    <sheet name="Cash Flow" sheetId="3" r:id="rId3"/>
    <sheet name="Stat Of Chang In Equity" sheetId="4" r:id="rId4"/>
    <sheet name="Notes" sheetId="5" r:id="rId5"/>
  </sheets>
  <definedNames>
    <definedName name="_xlnm.Print_Area" localSheetId="1">'Bal.Sheet'!$A$1:$P$62</definedName>
    <definedName name="_xlnm.Print_Area" localSheetId="2">'Cash Flow'!$A$1:$G$51</definedName>
    <definedName name="_xlnm.Print_Area" localSheetId="0">'Inc.Statements'!$A$1:$K$54</definedName>
    <definedName name="_xlnm.Print_Area" localSheetId="4">'Notes'!$A$1:$O$242</definedName>
    <definedName name="_xlnm.Print_Area" localSheetId="3">'Stat Of Chang In Equity'!$A$1:$M$47</definedName>
  </definedNames>
  <calcPr fullCalcOnLoad="1"/>
</workbook>
</file>

<file path=xl/sharedStrings.xml><?xml version="1.0" encoding="utf-8"?>
<sst xmlns="http://schemas.openxmlformats.org/spreadsheetml/2006/main" count="379" uniqueCount="304">
  <si>
    <t xml:space="preserve">The figures have not been audited. </t>
  </si>
  <si>
    <t>A</t>
  </si>
  <si>
    <t>ANNOUNCEMENT</t>
  </si>
  <si>
    <t>INDIVIDUAL QUARTER</t>
  </si>
  <si>
    <t xml:space="preserve">CUMULATIVE </t>
  </si>
  <si>
    <t xml:space="preserve">HALF </t>
  </si>
  <si>
    <t>CURRENT</t>
  </si>
  <si>
    <t>PRECEDING YEAR</t>
  </si>
  <si>
    <t>YEAR</t>
  </si>
  <si>
    <t>CORRESPONDING</t>
  </si>
  <si>
    <t>ENDED</t>
  </si>
  <si>
    <t>QUARTER</t>
  </si>
  <si>
    <t>TO DATE</t>
  </si>
  <si>
    <t>PERIOD</t>
  </si>
  <si>
    <t>31 DECEMBER 1999</t>
  </si>
  <si>
    <t>31 DECEMBER 1998</t>
  </si>
  <si>
    <t>RM '000</t>
  </si>
  <si>
    <t>companies</t>
  </si>
  <si>
    <t>(i)  Basic (based on 1,859,913,793</t>
  </si>
  <si>
    <t xml:space="preserve">     ordinary shares) (sen)</t>
  </si>
  <si>
    <t xml:space="preserve">AS AT </t>
  </si>
  <si>
    <t>END OF</t>
  </si>
  <si>
    <t>PRECEDING</t>
  </si>
  <si>
    <t>AS AT</t>
  </si>
  <si>
    <t>FINANCIAL</t>
  </si>
  <si>
    <t>YEAR END</t>
  </si>
  <si>
    <t>Intangible Assets</t>
  </si>
  <si>
    <t>Current Assets</t>
  </si>
  <si>
    <t>Cash</t>
  </si>
  <si>
    <t>Amounts due from Group Companies</t>
  </si>
  <si>
    <t>Amounts due from Associated Companies</t>
  </si>
  <si>
    <t>Current Liabilites</t>
  </si>
  <si>
    <t>Short Term Borrowings</t>
  </si>
  <si>
    <t>Provision for Taxation</t>
  </si>
  <si>
    <t>Amounts due to Group Companies</t>
  </si>
  <si>
    <t>Amounts due to Associated Companies</t>
  </si>
  <si>
    <t>Net Current Assets/(Liabilities)</t>
  </si>
  <si>
    <t>Shareholders' Funds</t>
  </si>
  <si>
    <t>Share Capital</t>
  </si>
  <si>
    <t xml:space="preserve">Reserves </t>
  </si>
  <si>
    <t>Share Premium</t>
  </si>
  <si>
    <t>Revaluation Reserve</t>
  </si>
  <si>
    <t>Other Reserves</t>
  </si>
  <si>
    <t>Statutory Reserve</t>
  </si>
  <si>
    <t>Retained Profit</t>
  </si>
  <si>
    <t>Minority Interests</t>
  </si>
  <si>
    <t>Long Term Borrowings</t>
  </si>
  <si>
    <t>Deferred Taxation</t>
  </si>
  <si>
    <t>check</t>
  </si>
  <si>
    <t>Marketable Securities</t>
  </si>
  <si>
    <t>Revenue</t>
  </si>
  <si>
    <t>Finance cost</t>
  </si>
  <si>
    <t>Inventories</t>
  </si>
  <si>
    <t>Long Term Investments</t>
  </si>
  <si>
    <t>Investment in Associated Companies</t>
  </si>
  <si>
    <t>ACCOUNTING POLICIES</t>
  </si>
  <si>
    <t>EXCEPTIONAL ITEMS</t>
  </si>
  <si>
    <t>There are no exceptional items during the current financial year to date.</t>
  </si>
  <si>
    <t>TAXATION</t>
  </si>
  <si>
    <t>Taxation for the period</t>
  </si>
  <si>
    <t>comprises the following</t>
  </si>
  <si>
    <t>charge/(credit)</t>
  </si>
  <si>
    <t>Income tax charge/(credit)</t>
  </si>
  <si>
    <t>- current period</t>
  </si>
  <si>
    <t>- prior year</t>
  </si>
  <si>
    <t>Deferred taxation</t>
  </si>
  <si>
    <t>PROFITS ON SALE OF INVESTMENTS AND/OR PROPERTIES</t>
  </si>
  <si>
    <t>There are no sales of investments and/or properties for the current financial year to date.</t>
  </si>
  <si>
    <t>PURCHASES AND SALES OF QUOTED SECURITIES</t>
  </si>
  <si>
    <t xml:space="preserve"> </t>
  </si>
  <si>
    <t xml:space="preserve">   At cost</t>
  </si>
  <si>
    <t xml:space="preserve">   At carrying value</t>
  </si>
  <si>
    <t xml:space="preserve">   At market value</t>
  </si>
  <si>
    <t>Other Investments (Long Term)</t>
  </si>
  <si>
    <t>CHANGES IN THE COMPOSITION OF THE GROUP</t>
  </si>
  <si>
    <t>STATUS OF CORPORATE PROPOSALS</t>
  </si>
  <si>
    <t>SEASONALITY OR CYCLICALITY OF OPERATIONS</t>
  </si>
  <si>
    <t>ISSUANCE OR REPAYMENT OF DEBT AND EQUITY SECURITIES</t>
  </si>
  <si>
    <t>GROUP BORROWINGS</t>
  </si>
  <si>
    <t>unsecured categories is as follows :-</t>
  </si>
  <si>
    <t xml:space="preserve">   Secured</t>
  </si>
  <si>
    <t xml:space="preserve">   Unsecured</t>
  </si>
  <si>
    <t>Total</t>
  </si>
  <si>
    <t xml:space="preserve">US Dollars </t>
  </si>
  <si>
    <t>CONTINGENT LIABILITIES</t>
  </si>
  <si>
    <t>Contingent liabilities of the Group comprise the following :-</t>
  </si>
  <si>
    <t>Letters of guarantee issued in</t>
  </si>
  <si>
    <t>respect of banking facilities</t>
  </si>
  <si>
    <t>extended to third party agents</t>
  </si>
  <si>
    <t>OFF BALANCE SHEET FINANCIAL INSTRUMENTS</t>
  </si>
  <si>
    <t>A subsidiary company that was acquired in 1998 has interest rate swap contracts to convert a portion of its</t>
  </si>
  <si>
    <t xml:space="preserve">floating rate interest obligations. Under these interest rate swap contracts, the subsidiary company concerned </t>
  </si>
  <si>
    <t>agreed with the  counterparties to receive interest at floating rates and to pay interest at a fixed rate of 7.0% per</t>
  </si>
  <si>
    <t>annum, calculated on the notional principal of USD 130,000,000 (RM 494,000,000).  The average floating interest</t>
  </si>
  <si>
    <t>annum). These interest rate swap agreements expire in year 2005.</t>
  </si>
  <si>
    <t>The interest rate swap contracts are secured by a counter-guarantee from certain subsidiary companies and</t>
  </si>
  <si>
    <t>mortgaged on the vessels of these subsidiary companies.</t>
  </si>
  <si>
    <t>represents the amount the Group would have to pay to terminate the contracts.</t>
  </si>
  <si>
    <t>There is no material litigation involving the Group.</t>
  </si>
  <si>
    <t>SEGMENT REPORT</t>
  </si>
  <si>
    <t>Segmental analysis for the current financial year to date is as follows:</t>
  </si>
  <si>
    <t>Non-shipping</t>
  </si>
  <si>
    <t>Group</t>
  </si>
  <si>
    <t>COMPARISON WITH PRECEDING QUARTER'S RESULTS</t>
  </si>
  <si>
    <t>REVIEW OF PERFORMANCE</t>
  </si>
  <si>
    <t>CURRENT YEAR PROSPECTS</t>
  </si>
  <si>
    <t>VARIANCE OF FORECAST PROFIT/PROFIT GUARANTEE</t>
  </si>
  <si>
    <t>DIVIDENDS</t>
  </si>
  <si>
    <t>Proposed dividends/Dividends payable</t>
  </si>
  <si>
    <t>Other operating income</t>
  </si>
  <si>
    <t>Taxation</t>
  </si>
  <si>
    <t>Ordinary</t>
  </si>
  <si>
    <t>shares</t>
  </si>
  <si>
    <t xml:space="preserve">Share </t>
  </si>
  <si>
    <t>premium</t>
  </si>
  <si>
    <t>Other</t>
  </si>
  <si>
    <t>reserves</t>
  </si>
  <si>
    <t>Retained</t>
  </si>
  <si>
    <t>profits</t>
  </si>
  <si>
    <t>Currency translation differences</t>
  </si>
  <si>
    <t>Net gain not recognised in income statement</t>
  </si>
  <si>
    <t>Net profit</t>
  </si>
  <si>
    <t>Dividends</t>
  </si>
  <si>
    <t>CHANGES IN MATERIAL LITIGATION</t>
  </si>
  <si>
    <t>EARNINGS PER SHARE</t>
  </si>
  <si>
    <t>B16)</t>
  </si>
  <si>
    <t>CHANGES IN ESTIMATES</t>
  </si>
  <si>
    <t>External sales</t>
  </si>
  <si>
    <t>Total revenue</t>
  </si>
  <si>
    <t>Result</t>
  </si>
  <si>
    <t>Shipping</t>
  </si>
  <si>
    <t>Cash Flow from Operations</t>
  </si>
  <si>
    <t>Investing Activities</t>
  </si>
  <si>
    <t>Financing Activities</t>
  </si>
  <si>
    <t>Net Change in Cash &amp; Cash Equivalents</t>
  </si>
  <si>
    <t>Trade &amp; Other Receivables</t>
  </si>
  <si>
    <t>Trade &amp; Other Payables</t>
  </si>
  <si>
    <t>Currency translation difference</t>
  </si>
  <si>
    <t>AUDIT REPORT OF PRECEDING ANNUAL FINANCIAL STATEMENTS</t>
  </si>
  <si>
    <t>There are no variance of forecast profit/ profit guarantee during the current financial year to date.</t>
  </si>
  <si>
    <t>Integrated</t>
  </si>
  <si>
    <t>In respect of earnings per share :-</t>
  </si>
  <si>
    <t>The number of ordinary shares used as the denominator in calculating the earnings per share is 1,859,914,000.</t>
  </si>
  <si>
    <t>Cash receipts from customers</t>
  </si>
  <si>
    <t>Cash paid to suppliers and employees</t>
  </si>
  <si>
    <t>Taxation paid</t>
  </si>
  <si>
    <t>Cash Flow from Operating Activities</t>
  </si>
  <si>
    <t>Cash &amp; Cash Equivalents at the beginning of the year</t>
  </si>
  <si>
    <t>Cash &amp; Cash Equivalent at the end of the year</t>
  </si>
  <si>
    <t>Equity investments</t>
  </si>
  <si>
    <t>Interest received</t>
  </si>
  <si>
    <t>Repayment of term loans</t>
  </si>
  <si>
    <t>Repayment of Islamic Private Debt Securities</t>
  </si>
  <si>
    <t>Interest paid</t>
  </si>
  <si>
    <t>Dividends paid to minority shareholders of subsidiaries</t>
  </si>
  <si>
    <t>Dividends paid to shareholders of Corporation</t>
  </si>
  <si>
    <t>Distributable</t>
  </si>
  <si>
    <t>Non-distributable</t>
  </si>
  <si>
    <t>REVENUE AND RESULT</t>
  </si>
  <si>
    <t>Profit/(Loss) from operations</t>
  </si>
  <si>
    <t>Other investments</t>
  </si>
  <si>
    <t>*  Included in share capital is one preference share of RM1.</t>
  </si>
  <si>
    <t>Lumpur Stock Exchange.</t>
  </si>
  <si>
    <t xml:space="preserve"> Liner Logistics</t>
  </si>
  <si>
    <t>VARIANCE OF ACTUAL RESULTS COMPARED WITH FORECASTED AND SHORTFALL IN PROFIT GUARANTEE</t>
  </si>
  <si>
    <t>Profit from operations</t>
  </si>
  <si>
    <t>Share of results of associated</t>
  </si>
  <si>
    <t>Profit before tax</t>
  </si>
  <si>
    <t>Profit after tax</t>
  </si>
  <si>
    <t>Less minority interests</t>
  </si>
  <si>
    <t xml:space="preserve">Net profit attributable to </t>
  </si>
  <si>
    <t>shareholders of the company</t>
  </si>
  <si>
    <t>Earnings per share based on net profit</t>
  </si>
  <si>
    <t>attributable to shareholders of the company : -</t>
  </si>
  <si>
    <t>(ii)  Diluted (based on 1,859,913,793</t>
  </si>
  <si>
    <t>30 JUNE 2003</t>
  </si>
  <si>
    <t>30 JUNE 2002</t>
  </si>
  <si>
    <t>MALAYSIA INTERNATIONAL SHIPPING CORPORATION BERHAD</t>
  </si>
  <si>
    <t>(Company No.: 8178-H)</t>
  </si>
  <si>
    <t>Page 2 of 8</t>
  </si>
  <si>
    <t>Ships</t>
  </si>
  <si>
    <t>Property and Equipment</t>
  </si>
  <si>
    <t>Non-Current Liabilities</t>
  </si>
  <si>
    <t>Page 3 of 8</t>
  </si>
  <si>
    <t>Capital expenditure</t>
  </si>
  <si>
    <t>Cash Flow from Investing Activities</t>
  </si>
  <si>
    <t>Drawdown of Islamic Private Debt Securities</t>
  </si>
  <si>
    <t>Cash Flow from Financing Activities</t>
  </si>
  <si>
    <t>Page 4 of 8</t>
  </si>
  <si>
    <t>With some cosmetic changes from BAC version</t>
  </si>
  <si>
    <t>Page 5 of 8</t>
  </si>
  <si>
    <t>NOTES TO THE FINANCIAL REPORT</t>
  </si>
  <si>
    <t>A1.</t>
  </si>
  <si>
    <t xml:space="preserve">The interim financial statements have been prepared in accordance with Malaysian Accounting Standards </t>
  </si>
  <si>
    <t xml:space="preserve">Board ("MASB") 26 - "Interim Financial Reporting" and Chapter 9 Part K of the Listing Requirements of Kuala </t>
  </si>
  <si>
    <t>A2.</t>
  </si>
  <si>
    <t xml:space="preserve">There was no qualified report issued by the auditors in the annual financial statements for the year ended </t>
  </si>
  <si>
    <t>A3.</t>
  </si>
  <si>
    <t xml:space="preserve">Except for Liquified Natural Gas ("LNG") transportation business, other businesses of the Group are </t>
  </si>
  <si>
    <t>subject to market fluctuations.</t>
  </si>
  <si>
    <t>A4.</t>
  </si>
  <si>
    <t>A5.</t>
  </si>
  <si>
    <t xml:space="preserve">There were no changes in estimates of amounts reported in prior quarters of the current financial year or </t>
  </si>
  <si>
    <t xml:space="preserve">changes in estimates of amounts reported in prior financial years that have a material effect in the current </t>
  </si>
  <si>
    <t>quarter.</t>
  </si>
  <si>
    <t>A6.</t>
  </si>
  <si>
    <t xml:space="preserve">With the exception to the above transactions, there were no other issuance and repayment of debt and equity </t>
  </si>
  <si>
    <t>securities, share buy-backs, share cancellation or shares held as treasury shares and resale of treasury shares.</t>
  </si>
  <si>
    <t>A7.</t>
  </si>
  <si>
    <t>A8.</t>
  </si>
  <si>
    <t>Page 6 of 8</t>
  </si>
  <si>
    <t>A9.</t>
  </si>
  <si>
    <t>VALUATION OF SHIPS, PROPERTY AND EQUIPMENT</t>
  </si>
  <si>
    <t xml:space="preserve">The valuations of land and buildings have been brought forward without any amendments from the most recent </t>
  </si>
  <si>
    <t>A10.</t>
  </si>
  <si>
    <t>SUBSEQUENT MATERIAL EVENTS</t>
  </si>
  <si>
    <t>A11.</t>
  </si>
  <si>
    <t>A12.</t>
  </si>
  <si>
    <t>B1.</t>
  </si>
  <si>
    <t>B2.</t>
  </si>
  <si>
    <t>B3.</t>
  </si>
  <si>
    <t>B4.</t>
  </si>
  <si>
    <t>The Company did not provide any profit forecast or profit guarantee in any public document.</t>
  </si>
  <si>
    <t>Page 7 of 8</t>
  </si>
  <si>
    <t>B5.</t>
  </si>
  <si>
    <t xml:space="preserve">The income of the Group that is derived from the operations of sea-going Malaysian registered ships is tax </t>
  </si>
  <si>
    <t xml:space="preserve">exempt under Section 54A of the Income Tax Act, 1967. The taxation charge for the Group is attributable to </t>
  </si>
  <si>
    <t>tax in respect of other activities of the Group.</t>
  </si>
  <si>
    <t>B6.</t>
  </si>
  <si>
    <t>B7.</t>
  </si>
  <si>
    <t>i)</t>
  </si>
  <si>
    <t>ii)</t>
  </si>
  <si>
    <t>B8.</t>
  </si>
  <si>
    <t>B9.</t>
  </si>
  <si>
    <t>Page 8 of 8</t>
  </si>
  <si>
    <t>B10.</t>
  </si>
  <si>
    <t>B11.</t>
  </si>
  <si>
    <t>B12.</t>
  </si>
  <si>
    <t>B13.</t>
  </si>
  <si>
    <t xml:space="preserve">The Group does not have in issue any financial instrument or other contract that may entitle its holder to </t>
  </si>
  <si>
    <t>ordinary shares and therefore, dilutive to its basic earnings per share.</t>
  </si>
  <si>
    <t>Page 1 of 8</t>
  </si>
  <si>
    <t>31 MARCH 2003</t>
  </si>
  <si>
    <t>At 1 April 2003</t>
  </si>
  <si>
    <t>At 30 June 2003</t>
  </si>
  <si>
    <t>3 MONTHS ENDED 30 JUNE 2002</t>
  </si>
  <si>
    <t>3 MONTHS ENDED 30 JUNE 2003</t>
  </si>
  <si>
    <t>Transfer to reserves from retained profit</t>
  </si>
  <si>
    <t>31 March 2003.</t>
  </si>
  <si>
    <t xml:space="preserve">Movement in reserves </t>
  </si>
  <si>
    <t>At 30 June 2002</t>
  </si>
  <si>
    <t>This is a quarterly report on consolidated results for the period ended 30 June 2003.</t>
  </si>
  <si>
    <t>CONDENSED CONSOLIDATED INCOME STATEMENT FOR THE PERIOD ENDED 30 JUNE 2003</t>
  </si>
  <si>
    <t>annual audited financial statements as no revaluation has been carried out since 31 March 2003.</t>
  </si>
  <si>
    <t>CONDENSED CONSOLIDATED CASH FLOW STATEMENT FOR THE PERIOD ENDED 30 JUNE 2003</t>
  </si>
  <si>
    <t>CONDENSED CONSOLIDATED STATEMENT OF CHANGES IN EQUITY FOR THE PERIOD  ENDED 30 JUNE 2003</t>
  </si>
  <si>
    <t>CONDENSED CONSOLIDATED BALANCE SHEET AS AT 30 JUNE 2003</t>
  </si>
  <si>
    <t>QUARTERLY REPORT</t>
  </si>
  <si>
    <t xml:space="preserve">The amount used as numerator for the calculation of basic earnings per share is RM450,381,000 for the </t>
  </si>
  <si>
    <t>Investments in quoted securities as at 30 June 2003 are as follows:-</t>
  </si>
  <si>
    <t>There were no dividend payments in the current financial year to date.</t>
  </si>
  <si>
    <t>Apr 03-June 03</t>
  </si>
  <si>
    <t>No dividend has been proposed for the first quarter.</t>
  </si>
  <si>
    <t xml:space="preserve">computation used in the preparation of the Group's Annual Financial  Statements for the year ended </t>
  </si>
  <si>
    <t>31 March 2003 have been consistently applied in the preparation of the quarterly financial statements.</t>
  </si>
  <si>
    <t>The tenure of Group borrowings as at 30 June 2003 classified as short and long term as well as secured and</t>
  </si>
  <si>
    <t>Foreign borrowings in Ringgit Malaysia equivalent as at 30 June 2003 are as follows :-</t>
  </si>
  <si>
    <t xml:space="preserve">With the exception of the newly adopted standards mentioned above, the accounting policies and methods of </t>
  </si>
  <si>
    <t xml:space="preserve">During the current quarter, the Group adopted the provisions of MASB 25 - "Income Taxes" and  </t>
  </si>
  <si>
    <t>There are no outstanding corporate proposals submitted by the Group for the quarter ended 30 June 2003.</t>
  </si>
  <si>
    <t>There were no additional acquisition or disposal of quoted securities during the financial year to date.</t>
  </si>
  <si>
    <t>rate on these contracts during the quarter was 1.3% per annum (financial year ended 31 March 2003: 1.8% per</t>
  </si>
  <si>
    <t>Share Capital *</t>
  </si>
  <si>
    <t>At 1 April 2002</t>
  </si>
  <si>
    <t>these standards has no material impact to the Group.</t>
  </si>
  <si>
    <t>Redeemable Preference Shares</t>
  </si>
  <si>
    <t>Unsecured</t>
  </si>
  <si>
    <t>Secured</t>
  </si>
  <si>
    <t xml:space="preserve">On 22 July 2003, MISC closed the deal with Neptune Orient Lines Ltd for the acquisition of a 100% interest </t>
  </si>
  <si>
    <t>MASB 29 - "Employee Benefits" in line with the requirements of the standards. The adoption of</t>
  </si>
  <si>
    <t xml:space="preserve">On 19 May 2003, MISC Integrated Logistics Sdn. Bhd. ("MILS"), a wholly-owned subsidiary of MISC, acquired </t>
  </si>
  <si>
    <t>As a result of the increase in ownership stake, MHS is now a wholly-owned subsidiary of MILS.</t>
  </si>
  <si>
    <t xml:space="preserve">During the current financial year ended 30 June 2003, the Company made repayments of Islamic Private Debts </t>
  </si>
  <si>
    <t>Securities Commercial Papers amounting to RM600 million.</t>
  </si>
  <si>
    <t xml:space="preserve">in American Eagle Tankers Inc., Ltd. ("AET") for a purchase price of USD 445 million. The acquisition of AET </t>
  </si>
  <si>
    <t xml:space="preserve">marks a significant milestone in the development of the petroleum tanker business of MISC as the company </t>
  </si>
  <si>
    <t xml:space="preserve">moves closer towards realising its goal of becoming the premier global energy-based transportation and </t>
  </si>
  <si>
    <t xml:space="preserve">logistics services provider. </t>
  </si>
  <si>
    <t xml:space="preserve">the minority interest of MISC Haulage Services Sdn. Bhd. ("MHS"), comprising 10,000,000 ordinary shares of </t>
  </si>
  <si>
    <t xml:space="preserve">RM1 each, which represented 25% equity interest for a total cash consideration of RM19.5 million from </t>
  </si>
  <si>
    <t>Faber Haulage Sdn. Bhd.</t>
  </si>
  <si>
    <t xml:space="preserve">The Group PBT was 22.5% higher than the preceding quarter due to better performances from most of the </t>
  </si>
  <si>
    <t xml:space="preserve">MISC's position will continue to be well supported by its existing long term charters and contracts of </t>
  </si>
  <si>
    <t>same as the net profits shown in the condensed consolidated income statement.</t>
  </si>
  <si>
    <t xml:space="preserve">quarter ended 30 June 2003 and RM275,563,000 for the quarter ended 30 June 2002 which are the </t>
  </si>
  <si>
    <t xml:space="preserve">The Group Profit Before Tax ("PBT") for the first quarter was 62.9% higher than the corresponding quarter in </t>
  </si>
  <si>
    <t>The prospects for the shipping industry looks promising with a more positive outlook of the global economy.</t>
  </si>
  <si>
    <t>affreightment in the LNG and Petroleum businesses. The completion of MISC's acquisition of AET would further</t>
  </si>
  <si>
    <t>enhance the Group's performance.</t>
  </si>
  <si>
    <t>improvement in freight rates, continuing business rationalisation and cost reduction initiatives.</t>
  </si>
  <si>
    <t xml:space="preserve">the previous financial year as a result of better performances from all shipping segments contributed by the </t>
  </si>
  <si>
    <t>shipping business lines. The improved performance was evident in the Chemical and Liner businesses</t>
  </si>
  <si>
    <t xml:space="preserve">mainly due to increase in freight rates. </t>
  </si>
  <si>
    <t>The estimated fair value of the interest rate swap contracts currently is USD13,345,939 (RM50,714,568) and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</si>
</sst>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_);[Red]\(#,##0.0\)"/>
    <numFmt numFmtId="178" formatCode="d\-mmm\-yy"/>
    <numFmt numFmtId="179" formatCode="mmmm\-yy"/>
    <numFmt numFmtId="180" formatCode="_(* #,##0.0_);_(* \(#,##0.0\);_(* &quot;-&quot;?_);_(@_)"/>
    <numFmt numFmtId="181" formatCode="_(* #,##0.000_);_(* \(#,##0.000\);_(* &quot;-&quot;??_);_(@_)"/>
    <numFmt numFmtId="182" formatCode="_(* #,##0.0000_);_(* \(#,##0.0000\);_(* &quot;-&quot;??_);_(@_)"/>
    <numFmt numFmtId="183" formatCode="#,##0.00000_);[Red]\(#,##0.00000\)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0_);\(0\)"/>
    <numFmt numFmtId="188" formatCode="0.00000"/>
    <numFmt numFmtId="189" formatCode="0.0000"/>
    <numFmt numFmtId="190" formatCode="0.000"/>
    <numFmt numFmtId="191" formatCode="m/d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172" fontId="2" fillId="0" borderId="0" xfId="21" applyNumberFormat="1" applyFont="1" applyFill="1" applyBorder="1" applyAlignment="1">
      <alignment/>
    </xf>
    <xf numFmtId="172" fontId="2" fillId="0" borderId="0" xfId="21" applyNumberFormat="1" applyFont="1" applyFill="1" applyAlignment="1">
      <alignment/>
    </xf>
    <xf numFmtId="0" fontId="2" fillId="0" borderId="0" xfId="0" applyFont="1" applyFill="1" applyBorder="1" applyAlignment="1" quotePrefix="1">
      <alignment/>
    </xf>
    <xf numFmtId="175" fontId="2" fillId="0" borderId="0" xfId="2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1" xfId="21" applyNumberFormat="1" applyFont="1" applyFill="1" applyBorder="1" applyAlignment="1">
      <alignment horizontal="center" vertical="center" wrapText="1"/>
    </xf>
    <xf numFmtId="172" fontId="2" fillId="0" borderId="0" xfId="2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3" fontId="2" fillId="0" borderId="0" xfId="21" applyNumberFormat="1" applyFont="1" applyFill="1" applyAlignment="1">
      <alignment/>
    </xf>
    <xf numFmtId="172" fontId="2" fillId="0" borderId="0" xfId="21" applyNumberFormat="1" applyFont="1" applyFill="1" applyAlignment="1">
      <alignment horizontal="center"/>
    </xf>
    <xf numFmtId="172" fontId="2" fillId="0" borderId="0" xfId="21" applyNumberFormat="1" applyFont="1" applyFill="1" applyAlignment="1">
      <alignment horizontal="right"/>
    </xf>
    <xf numFmtId="175" fontId="2" fillId="0" borderId="0" xfId="21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right"/>
    </xf>
    <xf numFmtId="38" fontId="2" fillId="0" borderId="2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3" xfId="0" applyNumberFormat="1" applyFont="1" applyFill="1" applyBorder="1" applyAlignment="1">
      <alignment/>
    </xf>
    <xf numFmtId="175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38" fontId="2" fillId="2" borderId="0" xfId="0" applyNumberFormat="1" applyFont="1" applyFill="1" applyAlignment="1">
      <alignment/>
    </xf>
    <xf numFmtId="38" fontId="2" fillId="0" borderId="0" xfId="15" applyNumberFormat="1" applyFont="1" applyFill="1" applyBorder="1" applyAlignment="1">
      <alignment/>
    </xf>
    <xf numFmtId="38" fontId="2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38" fontId="2" fillId="2" borderId="3" xfId="0" applyNumberFormat="1" applyFont="1" applyFill="1" applyBorder="1" applyAlignment="1">
      <alignment horizontal="right"/>
    </xf>
    <xf numFmtId="38" fontId="2" fillId="0" borderId="3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2" fillId="2" borderId="0" xfId="15" applyNumberFormat="1" applyFont="1" applyFill="1" applyBorder="1" applyAlignment="1">
      <alignment/>
    </xf>
    <xf numFmtId="38" fontId="2" fillId="2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 quotePrefix="1">
      <alignment horizontal="right"/>
    </xf>
    <xf numFmtId="15" fontId="0" fillId="0" borderId="0" xfId="0" applyNumberFormat="1" applyFont="1" applyFill="1" applyAlignment="1" quotePrefix="1">
      <alignment horizontal="center"/>
    </xf>
    <xf numFmtId="15" fontId="0" fillId="0" borderId="0" xfId="0" applyNumberFormat="1" applyFont="1" applyFill="1" applyAlignment="1">
      <alignment horizontal="right"/>
    </xf>
    <xf numFmtId="4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0" fontId="2" fillId="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2" fillId="3" borderId="0" xfId="0" applyFont="1" applyFill="1" applyAlignment="1" quotePrefix="1">
      <alignment horizontal="center"/>
    </xf>
    <xf numFmtId="172" fontId="2" fillId="0" borderId="0" xfId="15" applyNumberFormat="1" applyFont="1" applyAlignment="1">
      <alignment/>
    </xf>
    <xf numFmtId="172" fontId="2" fillId="3" borderId="0" xfId="15" applyNumberFormat="1" applyFont="1" applyFill="1" applyAlignment="1">
      <alignment/>
    </xf>
    <xf numFmtId="172" fontId="2" fillId="0" borderId="4" xfId="15" applyNumberFormat="1" applyFont="1" applyFill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3" borderId="4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/>
    </xf>
    <xf numFmtId="172" fontId="2" fillId="0" borderId="0" xfId="15" applyNumberFormat="1" applyFont="1" applyAlignment="1">
      <alignment horizontal="left"/>
    </xf>
    <xf numFmtId="172" fontId="2" fillId="3" borderId="0" xfId="15" applyNumberFormat="1" applyFont="1" applyFill="1" applyAlignment="1">
      <alignment horizontal="left"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/>
    </xf>
    <xf numFmtId="175" fontId="2" fillId="0" borderId="4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2" fontId="2" fillId="0" borderId="1" xfId="15" applyNumberFormat="1" applyFont="1" applyBorder="1" applyAlignment="1">
      <alignment/>
    </xf>
    <xf numFmtId="172" fontId="2" fillId="3" borderId="1" xfId="15" applyNumberFormat="1" applyFont="1" applyFill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2" xfId="15" applyNumberFormat="1" applyFont="1" applyFill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3" borderId="2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 quotePrefix="1">
      <alignment/>
    </xf>
    <xf numFmtId="38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38" fontId="2" fillId="0" borderId="1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7" xfId="15" applyNumberFormat="1" applyFont="1" applyBorder="1" applyAlignment="1">
      <alignment/>
    </xf>
    <xf numFmtId="41" fontId="2" fillId="0" borderId="8" xfId="15" applyNumberFormat="1" applyFont="1" applyBorder="1" applyAlignment="1">
      <alignment/>
    </xf>
    <xf numFmtId="41" fontId="2" fillId="0" borderId="9" xfId="15" applyNumberFormat="1" applyFont="1" applyBorder="1" applyAlignment="1">
      <alignment/>
    </xf>
    <xf numFmtId="41" fontId="2" fillId="0" borderId="10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11" xfId="15" applyNumberFormat="1" applyFont="1" applyBorder="1" applyAlignment="1">
      <alignment/>
    </xf>
    <xf numFmtId="41" fontId="2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2" fillId="0" borderId="8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172" fontId="2" fillId="0" borderId="8" xfId="21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41" fontId="2" fillId="0" borderId="3" xfId="0" applyNumberFormat="1" applyFont="1" applyFill="1" applyBorder="1" applyAlignment="1">
      <alignment/>
    </xf>
    <xf numFmtId="38" fontId="2" fillId="0" borderId="5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5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186" fontId="2" fillId="0" borderId="0" xfId="15" applyNumberFormat="1" applyFont="1" applyFill="1" applyAlignment="1">
      <alignment/>
    </xf>
    <xf numFmtId="172" fontId="2" fillId="0" borderId="4" xfId="2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172" fontId="2" fillId="0" borderId="1" xfId="2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75" fontId="2" fillId="0" borderId="0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175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19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</cellXfs>
  <cellStyles count="18">
    <cellStyle name="Normal" xfId="0"/>
    <cellStyle name="Comma" xfId="15"/>
    <cellStyle name="Comma [0]" xfId="16"/>
    <cellStyle name="Comma [0]_DEC00KLSE" xfId="17"/>
    <cellStyle name="Comma [0]_MAR01KLSENOTES-BOD" xfId="18"/>
    <cellStyle name="Comma [0]_SEPT00KLSECOS" xfId="19"/>
    <cellStyle name="Comma_DEC00KLSE" xfId="20"/>
    <cellStyle name="Comma_MAR01KLSENOTES-BOD" xfId="21"/>
    <cellStyle name="Comma_SEPT00KLSECOS" xfId="22"/>
    <cellStyle name="Currency" xfId="23"/>
    <cellStyle name="Currency [0]" xfId="24"/>
    <cellStyle name="Currency [0]_DEC00KLSE" xfId="25"/>
    <cellStyle name="Currency [0]_MAR01KLSENOTES-BOD" xfId="26"/>
    <cellStyle name="Currency [0]_SEPT00KLSECOS" xfId="27"/>
    <cellStyle name="Currency_DEC00KLSE" xfId="28"/>
    <cellStyle name="Currency_MAR01KLSENOTES-BOD" xfId="29"/>
    <cellStyle name="Currency_SEPT00KLSECO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0</xdr:row>
      <xdr:rowOff>85725</xdr:rowOff>
    </xdr:from>
    <xdr:to>
      <xdr:col>10</xdr:col>
      <xdr:colOff>1152525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04775"/>
          <a:ext cx="1876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123825</xdr:rowOff>
    </xdr:from>
    <xdr:to>
      <xdr:col>10</xdr:col>
      <xdr:colOff>57150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238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0</xdr:row>
      <xdr:rowOff>152400</xdr:rowOff>
    </xdr:from>
    <xdr:to>
      <xdr:col>15</xdr:col>
      <xdr:colOff>704850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52400"/>
          <a:ext cx="1895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57150</xdr:rowOff>
    </xdr:from>
    <xdr:to>
      <xdr:col>6</xdr:col>
      <xdr:colOff>628650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114300</xdr:rowOff>
    </xdr:from>
    <xdr:to>
      <xdr:col>13</xdr:col>
      <xdr:colOff>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1430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2</xdr:row>
      <xdr:rowOff>66675</xdr:rowOff>
    </xdr:from>
    <xdr:to>
      <xdr:col>14</xdr:col>
      <xdr:colOff>1152525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19100"/>
          <a:ext cx="1895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view="pageBreakPreview" zoomScale="70" zoomScaleNormal="75" zoomScaleSheetLayoutView="70" workbookViewId="0" topLeftCell="A1">
      <selection activeCell="E8" sqref="E8"/>
    </sheetView>
  </sheetViews>
  <sheetFormatPr defaultColWidth="9.140625" defaultRowHeight="12.75"/>
  <cols>
    <col min="1" max="1" width="3.00390625" style="32" customWidth="1"/>
    <col min="2" max="2" width="37.57421875" style="32" customWidth="1"/>
    <col min="3" max="3" width="0.13671875" style="38" hidden="1" customWidth="1"/>
    <col min="4" max="4" width="1.28515625" style="4" customWidth="1"/>
    <col min="5" max="5" width="17.28125" style="4" customWidth="1"/>
    <col min="6" max="6" width="6.28125" style="4" customWidth="1"/>
    <col min="7" max="7" width="17.28125" style="4" customWidth="1"/>
    <col min="8" max="8" width="2.7109375" style="4" customWidth="1"/>
    <col min="9" max="9" width="17.28125" style="4" customWidth="1"/>
    <col min="10" max="10" width="5.8515625" style="4" customWidth="1"/>
    <col min="11" max="11" width="17.28125" style="4" customWidth="1"/>
    <col min="12" max="12" width="9.140625" style="32" customWidth="1"/>
    <col min="13" max="13" width="12.140625" style="32" bestFit="1" customWidth="1"/>
    <col min="14" max="16384" width="9.140625" style="32" customWidth="1"/>
  </cols>
  <sheetData>
    <row r="2" ht="15.75">
      <c r="A2" s="33" t="s">
        <v>177</v>
      </c>
    </row>
    <row r="3" ht="15">
      <c r="A3" s="61" t="s">
        <v>178</v>
      </c>
    </row>
    <row r="6" spans="3:11" ht="15.75">
      <c r="C6" s="4"/>
      <c r="E6" s="5"/>
      <c r="I6" s="5"/>
      <c r="K6" s="24" t="s">
        <v>241</v>
      </c>
    </row>
    <row r="7" spans="1:9" ht="15.75">
      <c r="A7" s="33" t="s">
        <v>257</v>
      </c>
      <c r="C7" s="32"/>
      <c r="I7" s="32"/>
    </row>
    <row r="8" ht="9" customHeight="1">
      <c r="C8" s="32"/>
    </row>
    <row r="9" spans="1:3" ht="15">
      <c r="A9" s="32" t="s">
        <v>251</v>
      </c>
      <c r="C9" s="32"/>
    </row>
    <row r="10" spans="1:3" ht="15">
      <c r="A10" s="4" t="s">
        <v>0</v>
      </c>
      <c r="C10" s="4"/>
    </row>
    <row r="11" ht="9" customHeight="1">
      <c r="C11" s="32"/>
    </row>
    <row r="12" spans="1:3" ht="15.75">
      <c r="A12" s="33" t="s">
        <v>252</v>
      </c>
      <c r="C12" s="32"/>
    </row>
    <row r="13" spans="3:10" ht="9.75" customHeight="1">
      <c r="C13" s="4" t="s">
        <v>1</v>
      </c>
      <c r="E13" s="21"/>
      <c r="F13" s="34"/>
      <c r="I13" s="21"/>
      <c r="J13" s="34"/>
    </row>
    <row r="14" spans="3:11" ht="9.75" customHeight="1">
      <c r="C14" s="4"/>
      <c r="E14" s="21"/>
      <c r="F14" s="34"/>
      <c r="G14" s="21"/>
      <c r="I14" s="21"/>
      <c r="J14" s="21"/>
      <c r="K14" s="21"/>
    </row>
    <row r="15" spans="3:11" ht="21.75" customHeight="1">
      <c r="C15" s="35" t="s">
        <v>2</v>
      </c>
      <c r="D15" s="5"/>
      <c r="E15" s="140" t="s">
        <v>3</v>
      </c>
      <c r="F15" s="140"/>
      <c r="G15" s="140"/>
      <c r="H15" s="3"/>
      <c r="I15" s="141" t="s">
        <v>4</v>
      </c>
      <c r="J15" s="141"/>
      <c r="K15" s="141"/>
    </row>
    <row r="16" spans="3:11" ht="15.75">
      <c r="C16" s="35" t="s">
        <v>5</v>
      </c>
      <c r="D16" s="21"/>
      <c r="E16" s="54" t="s">
        <v>6</v>
      </c>
      <c r="F16" s="53"/>
      <c r="G16" s="54" t="s">
        <v>7</v>
      </c>
      <c r="H16" s="53"/>
      <c r="I16" s="54" t="s">
        <v>6</v>
      </c>
      <c r="J16" s="54"/>
      <c r="K16" s="54" t="s">
        <v>7</v>
      </c>
    </row>
    <row r="17" spans="2:11" ht="15.75">
      <c r="B17" s="136"/>
      <c r="C17" s="35" t="s">
        <v>8</v>
      </c>
      <c r="D17" s="21"/>
      <c r="E17" s="54" t="s">
        <v>8</v>
      </c>
      <c r="F17" s="53"/>
      <c r="G17" s="54" t="s">
        <v>9</v>
      </c>
      <c r="H17" s="53"/>
      <c r="I17" s="54" t="s">
        <v>8</v>
      </c>
      <c r="J17" s="54"/>
      <c r="K17" s="54" t="s">
        <v>9</v>
      </c>
    </row>
    <row r="18" spans="3:11" ht="15.75">
      <c r="C18" s="35" t="s">
        <v>10</v>
      </c>
      <c r="D18" s="21"/>
      <c r="E18" s="54" t="s">
        <v>11</v>
      </c>
      <c r="F18" s="53"/>
      <c r="G18" s="54" t="s">
        <v>11</v>
      </c>
      <c r="H18" s="2"/>
      <c r="I18" s="54" t="s">
        <v>12</v>
      </c>
      <c r="J18" s="54"/>
      <c r="K18" s="54" t="s">
        <v>13</v>
      </c>
    </row>
    <row r="19" spans="3:11" ht="15.75">
      <c r="C19" s="36">
        <v>36341</v>
      </c>
      <c r="D19" s="37"/>
      <c r="E19" s="55" t="s">
        <v>175</v>
      </c>
      <c r="F19" s="56"/>
      <c r="G19" s="55" t="s">
        <v>176</v>
      </c>
      <c r="H19" s="56"/>
      <c r="I19" s="55" t="str">
        <f>+E19</f>
        <v>30 JUNE 2003</v>
      </c>
      <c r="J19" s="55"/>
      <c r="K19" s="57" t="str">
        <f>G19</f>
        <v>30 JUNE 2002</v>
      </c>
    </row>
    <row r="20" spans="5:11" ht="15">
      <c r="E20" s="54" t="s">
        <v>16</v>
      </c>
      <c r="F20" s="53"/>
      <c r="G20" s="54" t="s">
        <v>16</v>
      </c>
      <c r="H20" s="53"/>
      <c r="I20" s="54" t="s">
        <v>16</v>
      </c>
      <c r="J20" s="54"/>
      <c r="K20" s="54" t="s">
        <v>16</v>
      </c>
    </row>
    <row r="21" spans="9:11" ht="15.75">
      <c r="I21" s="138"/>
      <c r="K21" s="138"/>
    </row>
    <row r="22" spans="2:13" ht="15">
      <c r="B22" s="32" t="s">
        <v>50</v>
      </c>
      <c r="C22" s="39">
        <v>2483714</v>
      </c>
      <c r="E22" s="40">
        <f>I22</f>
        <v>1478560</v>
      </c>
      <c r="F22" s="40"/>
      <c r="G22" s="40">
        <f>K22</f>
        <v>1320686</v>
      </c>
      <c r="H22" s="40"/>
      <c r="I22" s="40">
        <v>1478560</v>
      </c>
      <c r="J22" s="40"/>
      <c r="K22" s="40">
        <v>1320686</v>
      </c>
      <c r="M22" s="137"/>
    </row>
    <row r="23" spans="3:13" ht="15">
      <c r="C23" s="39"/>
      <c r="E23" s="41"/>
      <c r="F23" s="41"/>
      <c r="G23" s="41"/>
      <c r="H23" s="40"/>
      <c r="I23" s="41"/>
      <c r="J23" s="41"/>
      <c r="K23" s="40"/>
      <c r="M23" s="137"/>
    </row>
    <row r="24" spans="2:13" ht="15.75" thickBot="1">
      <c r="B24" s="42" t="s">
        <v>109</v>
      </c>
      <c r="C24" s="43">
        <v>26479</v>
      </c>
      <c r="D24" s="31"/>
      <c r="E24" s="44">
        <f>I24</f>
        <v>21604</v>
      </c>
      <c r="F24" s="40"/>
      <c r="G24" s="44">
        <f>K24</f>
        <v>21900</v>
      </c>
      <c r="H24" s="40"/>
      <c r="I24" s="44">
        <v>21604</v>
      </c>
      <c r="J24" s="40"/>
      <c r="K24" s="44">
        <v>21900</v>
      </c>
      <c r="M24" s="137"/>
    </row>
    <row r="25" spans="3:13" ht="15.75" thickTop="1">
      <c r="C25" s="39"/>
      <c r="E25" s="41"/>
      <c r="F25" s="41"/>
      <c r="G25" s="41"/>
      <c r="H25" s="40"/>
      <c r="I25" s="41"/>
      <c r="J25" s="41"/>
      <c r="K25" s="41"/>
      <c r="M25" s="137"/>
    </row>
    <row r="26" spans="2:13" ht="15">
      <c r="B26" s="32" t="s">
        <v>165</v>
      </c>
      <c r="C26" s="39">
        <v>1285826</v>
      </c>
      <c r="E26" s="40">
        <f>I26</f>
        <v>499441</v>
      </c>
      <c r="F26" s="40"/>
      <c r="G26" s="40">
        <f>K26</f>
        <v>318718</v>
      </c>
      <c r="H26" s="28"/>
      <c r="I26" s="25">
        <v>499441</v>
      </c>
      <c r="J26" s="41"/>
      <c r="K26" s="25">
        <v>318718</v>
      </c>
      <c r="M26" s="137"/>
    </row>
    <row r="27" spans="3:13" ht="15">
      <c r="C27" s="39"/>
      <c r="E27" s="41"/>
      <c r="F27" s="41"/>
      <c r="G27" s="41"/>
      <c r="H27" s="40"/>
      <c r="I27" s="41"/>
      <c r="J27" s="41"/>
      <c r="K27" s="41"/>
      <c r="M27" s="137"/>
    </row>
    <row r="28" spans="2:13" ht="15">
      <c r="B28" s="32" t="s">
        <v>51</v>
      </c>
      <c r="C28" s="39">
        <v>-210063</v>
      </c>
      <c r="E28" s="40">
        <f>I28</f>
        <v>-41040</v>
      </c>
      <c r="F28" s="40"/>
      <c r="G28" s="40">
        <f>K28</f>
        <v>-44184</v>
      </c>
      <c r="H28" s="40"/>
      <c r="I28" s="41">
        <v>-41040</v>
      </c>
      <c r="J28" s="41"/>
      <c r="K28" s="41">
        <v>-44184</v>
      </c>
      <c r="M28" s="137"/>
    </row>
    <row r="29" spans="3:13" ht="15">
      <c r="C29" s="39"/>
      <c r="E29" s="41"/>
      <c r="F29" s="41"/>
      <c r="G29" s="41"/>
      <c r="H29" s="40"/>
      <c r="I29" s="41"/>
      <c r="J29" s="41"/>
      <c r="K29" s="41"/>
      <c r="M29" s="137"/>
    </row>
    <row r="30" spans="2:13" ht="15">
      <c r="B30" s="32" t="s">
        <v>166</v>
      </c>
      <c r="C30" s="39">
        <v>-552701</v>
      </c>
      <c r="E30" s="41"/>
      <c r="F30" s="41"/>
      <c r="G30" s="41"/>
      <c r="H30" s="40"/>
      <c r="I30" s="41"/>
      <c r="J30" s="41"/>
      <c r="K30" s="41"/>
      <c r="M30" s="137"/>
    </row>
    <row r="31" spans="2:13" ht="15">
      <c r="B31" s="32" t="s">
        <v>17</v>
      </c>
      <c r="C31" s="39"/>
      <c r="E31" s="45">
        <f>I31</f>
        <v>3603</v>
      </c>
      <c r="F31" s="40"/>
      <c r="G31" s="45">
        <f>K31</f>
        <v>9133</v>
      </c>
      <c r="H31" s="40"/>
      <c r="I31" s="45">
        <v>3603</v>
      </c>
      <c r="J31" s="41"/>
      <c r="K31" s="45">
        <v>9133</v>
      </c>
      <c r="M31" s="137"/>
    </row>
    <row r="32" spans="3:13" ht="15">
      <c r="C32" s="39"/>
      <c r="E32" s="41"/>
      <c r="F32" s="41"/>
      <c r="G32" s="41"/>
      <c r="H32" s="40"/>
      <c r="I32" s="41"/>
      <c r="J32" s="41"/>
      <c r="K32" s="41"/>
      <c r="M32" s="137"/>
    </row>
    <row r="33" spans="2:13" ht="15">
      <c r="B33" s="32" t="s">
        <v>167</v>
      </c>
      <c r="C33" s="46">
        <f>SUM(C26:C31)</f>
        <v>523062</v>
      </c>
      <c r="E33" s="40">
        <f>SUM(E26:E31)</f>
        <v>462004</v>
      </c>
      <c r="F33" s="40"/>
      <c r="G33" s="40">
        <f>SUM(G26:G31)</f>
        <v>283667</v>
      </c>
      <c r="H33" s="40"/>
      <c r="I33" s="40">
        <f>SUM(I26:I31)</f>
        <v>462004</v>
      </c>
      <c r="J33" s="41"/>
      <c r="K33" s="40">
        <f>SUM(K26:K31)</f>
        <v>283667</v>
      </c>
      <c r="M33" s="137"/>
    </row>
    <row r="34" spans="3:13" ht="15">
      <c r="C34" s="39"/>
      <c r="E34" s="41"/>
      <c r="F34" s="41"/>
      <c r="G34" s="41"/>
      <c r="H34" s="40"/>
      <c r="I34" s="41"/>
      <c r="J34" s="41"/>
      <c r="K34" s="41"/>
      <c r="M34" s="137"/>
    </row>
    <row r="35" spans="2:13" ht="15">
      <c r="B35" s="32" t="s">
        <v>110</v>
      </c>
      <c r="C35" s="39"/>
      <c r="E35" s="45">
        <f>I35</f>
        <v>-3587</v>
      </c>
      <c r="F35" s="40"/>
      <c r="G35" s="45">
        <f>K35</f>
        <v>-4253</v>
      </c>
      <c r="H35" s="28"/>
      <c r="I35" s="27">
        <v>-3587</v>
      </c>
      <c r="J35" s="41"/>
      <c r="K35" s="27">
        <v>-4253</v>
      </c>
      <c r="M35" s="137"/>
    </row>
    <row r="36" spans="3:13" ht="15">
      <c r="C36" s="39"/>
      <c r="E36" s="41"/>
      <c r="F36" s="41"/>
      <c r="G36" s="41"/>
      <c r="H36" s="40"/>
      <c r="I36" s="41"/>
      <c r="J36" s="41"/>
      <c r="K36" s="41"/>
      <c r="M36" s="137"/>
    </row>
    <row r="37" spans="2:13" ht="15">
      <c r="B37" s="32" t="s">
        <v>168</v>
      </c>
      <c r="C37" s="47" t="e">
        <f>SUM(C33+#REF!)</f>
        <v>#REF!</v>
      </c>
      <c r="E37" s="41">
        <f>SUM(E33:E35)</f>
        <v>458417</v>
      </c>
      <c r="F37" s="41"/>
      <c r="G37" s="41">
        <f>SUM(G33:G35)</f>
        <v>279414</v>
      </c>
      <c r="H37" s="40"/>
      <c r="I37" s="41">
        <f>SUM(I33:I35)</f>
        <v>458417</v>
      </c>
      <c r="J37" s="41"/>
      <c r="K37" s="41">
        <f>SUM(K33:K35)</f>
        <v>279414</v>
      </c>
      <c r="M37" s="137"/>
    </row>
    <row r="38" spans="3:13" ht="15">
      <c r="C38" s="39"/>
      <c r="E38" s="25"/>
      <c r="F38" s="25"/>
      <c r="G38" s="25"/>
      <c r="H38" s="28"/>
      <c r="I38" s="25"/>
      <c r="J38" s="41"/>
      <c r="K38" s="25"/>
      <c r="M38" s="137"/>
    </row>
    <row r="39" spans="2:13" ht="15">
      <c r="B39" s="32" t="s">
        <v>169</v>
      </c>
      <c r="C39" s="39"/>
      <c r="E39" s="45">
        <f>I39</f>
        <v>-8036</v>
      </c>
      <c r="F39" s="40"/>
      <c r="G39" s="45">
        <f>K39</f>
        <v>-3851</v>
      </c>
      <c r="H39" s="40"/>
      <c r="I39" s="45">
        <v>-8036</v>
      </c>
      <c r="J39" s="41"/>
      <c r="K39" s="45">
        <v>-3851</v>
      </c>
      <c r="M39" s="137"/>
    </row>
    <row r="40" spans="3:13" ht="15">
      <c r="C40" s="39"/>
      <c r="E40" s="41"/>
      <c r="F40" s="41"/>
      <c r="G40" s="41"/>
      <c r="H40" s="40"/>
      <c r="I40" s="41"/>
      <c r="J40" s="41"/>
      <c r="K40" s="41"/>
      <c r="M40" s="137"/>
    </row>
    <row r="41" spans="2:13" ht="15.75" thickBot="1">
      <c r="B41" s="32" t="s">
        <v>170</v>
      </c>
      <c r="C41" s="47" t="e">
        <f>SUM(C37:C40)</f>
        <v>#REF!</v>
      </c>
      <c r="E41" s="44">
        <f>SUM(E37:E39)</f>
        <v>450381</v>
      </c>
      <c r="F41" s="41"/>
      <c r="G41" s="44">
        <f>SUM(G37:G39)</f>
        <v>275563</v>
      </c>
      <c r="H41" s="40"/>
      <c r="I41" s="44">
        <f>SUM(I37:I39)</f>
        <v>450381</v>
      </c>
      <c r="J41" s="41"/>
      <c r="K41" s="44">
        <f>SUM(K37:K39)</f>
        <v>275563</v>
      </c>
      <c r="M41" s="137"/>
    </row>
    <row r="42" spans="2:11" ht="15.75" thickTop="1">
      <c r="B42" s="32" t="s">
        <v>171</v>
      </c>
      <c r="C42" s="39"/>
      <c r="E42" s="25"/>
      <c r="F42" s="25"/>
      <c r="G42" s="25"/>
      <c r="H42" s="28"/>
      <c r="I42" s="25"/>
      <c r="J42" s="41"/>
      <c r="K42" s="25"/>
    </row>
    <row r="43" spans="3:11" ht="15">
      <c r="C43" s="39"/>
      <c r="E43" s="41"/>
      <c r="F43" s="41"/>
      <c r="G43" s="41"/>
      <c r="H43" s="40"/>
      <c r="I43" s="41"/>
      <c r="J43" s="41"/>
      <c r="K43" s="41"/>
    </row>
    <row r="44" spans="2:11" ht="15">
      <c r="B44" s="32" t="s">
        <v>172</v>
      </c>
      <c r="C44" s="39"/>
      <c r="E44" s="48"/>
      <c r="F44" s="48"/>
      <c r="G44" s="48"/>
      <c r="H44" s="49"/>
      <c r="I44" s="48"/>
      <c r="J44" s="48"/>
      <c r="K44" s="48"/>
    </row>
    <row r="45" spans="2:11" ht="15">
      <c r="B45" s="32" t="s">
        <v>173</v>
      </c>
      <c r="C45" s="39"/>
      <c r="E45" s="48"/>
      <c r="F45" s="48"/>
      <c r="G45" s="48"/>
      <c r="H45" s="49"/>
      <c r="I45" s="58"/>
      <c r="J45" s="48"/>
      <c r="K45" s="48"/>
    </row>
    <row r="46" spans="3:8" ht="15">
      <c r="C46" s="39"/>
      <c r="H46" s="6"/>
    </row>
    <row r="47" spans="2:8" ht="15">
      <c r="B47" s="32" t="s">
        <v>18</v>
      </c>
      <c r="C47" s="39"/>
      <c r="H47" s="6"/>
    </row>
    <row r="48" spans="2:11" ht="15">
      <c r="B48" s="32" t="s">
        <v>19</v>
      </c>
      <c r="C48" s="39"/>
      <c r="E48" s="59">
        <f>(E41/1859913.793)*100</f>
        <v>24.215154578403624</v>
      </c>
      <c r="F48" s="50"/>
      <c r="G48" s="59">
        <f>(G41/1859913.793)*100</f>
        <v>14.815901738946884</v>
      </c>
      <c r="H48" s="51"/>
      <c r="I48" s="59">
        <f>(I41/1859913.793)*100</f>
        <v>24.215154578403624</v>
      </c>
      <c r="J48" s="50"/>
      <c r="K48" s="59">
        <f>(K41/1859913.793)*100</f>
        <v>14.815901738946884</v>
      </c>
    </row>
    <row r="49" spans="3:8" ht="15">
      <c r="C49" s="39"/>
      <c r="H49" s="6"/>
    </row>
    <row r="50" spans="3:11" ht="6.75" customHeight="1" hidden="1">
      <c r="C50" s="39"/>
      <c r="E50" s="8"/>
      <c r="F50" s="8"/>
      <c r="G50" s="8"/>
      <c r="H50" s="52"/>
      <c r="I50" s="8"/>
      <c r="J50" s="8"/>
      <c r="K50" s="16"/>
    </row>
    <row r="51" ht="6.75" customHeight="1">
      <c r="H51" s="6"/>
    </row>
    <row r="52" spans="2:11" ht="15">
      <c r="B52" s="32" t="s">
        <v>174</v>
      </c>
      <c r="C52" s="39"/>
      <c r="E52" s="59"/>
      <c r="F52" s="50"/>
      <c r="G52" s="59"/>
      <c r="H52" s="51"/>
      <c r="I52" s="59"/>
      <c r="J52" s="50"/>
      <c r="K52" s="59"/>
    </row>
    <row r="53" spans="2:11" ht="15">
      <c r="B53" s="32" t="s">
        <v>19</v>
      </c>
      <c r="C53" s="39"/>
      <c r="E53" s="59">
        <f>E48</f>
        <v>24.215154578403624</v>
      </c>
      <c r="F53" s="50"/>
      <c r="G53" s="59">
        <f>G48</f>
        <v>14.815901738946884</v>
      </c>
      <c r="H53" s="51"/>
      <c r="I53" s="59">
        <f>I48</f>
        <v>24.215154578403624</v>
      </c>
      <c r="J53" s="50"/>
      <c r="K53" s="59">
        <f>K48</f>
        <v>14.815901738946884</v>
      </c>
    </row>
    <row r="54" spans="5:11" ht="15">
      <c r="E54" s="48"/>
      <c r="F54" s="48"/>
      <c r="G54" s="48"/>
      <c r="H54" s="48"/>
      <c r="I54" s="48"/>
      <c r="J54" s="48"/>
      <c r="K54" s="48"/>
    </row>
    <row r="55" spans="5:11" ht="15">
      <c r="E55" s="48"/>
      <c r="F55" s="48"/>
      <c r="G55" s="48"/>
      <c r="H55" s="48"/>
      <c r="I55" s="48"/>
      <c r="J55" s="48"/>
      <c r="K55" s="48"/>
    </row>
    <row r="56" spans="5:11" ht="15">
      <c r="E56" s="48"/>
      <c r="F56" s="48"/>
      <c r="G56" s="48"/>
      <c r="H56" s="48"/>
      <c r="I56" s="48"/>
      <c r="J56" s="48"/>
      <c r="K56" s="48"/>
    </row>
    <row r="57" spans="5:11" ht="15">
      <c r="E57" s="48"/>
      <c r="F57" s="48"/>
      <c r="G57" s="48"/>
      <c r="H57" s="48"/>
      <c r="I57" s="48"/>
      <c r="J57" s="48"/>
      <c r="K57" s="48"/>
    </row>
    <row r="58" spans="5:11" ht="15">
      <c r="E58" s="48"/>
      <c r="F58" s="48"/>
      <c r="G58" s="48"/>
      <c r="H58" s="48"/>
      <c r="I58" s="48"/>
      <c r="J58" s="48"/>
      <c r="K58" s="48"/>
    </row>
    <row r="59" spans="5:11" ht="15">
      <c r="E59" s="48"/>
      <c r="F59" s="48"/>
      <c r="G59" s="48"/>
      <c r="H59" s="48"/>
      <c r="I59" s="48"/>
      <c r="J59" s="48"/>
      <c r="K59" s="48"/>
    </row>
    <row r="60" spans="5:11" ht="15">
      <c r="E60" s="48"/>
      <c r="F60" s="48"/>
      <c r="G60" s="48"/>
      <c r="H60" s="48"/>
      <c r="I60" s="48"/>
      <c r="J60" s="48"/>
      <c r="K60" s="48"/>
    </row>
    <row r="61" spans="5:11" ht="15">
      <c r="E61" s="48"/>
      <c r="F61" s="48"/>
      <c r="G61" s="48"/>
      <c r="H61" s="48"/>
      <c r="I61" s="48"/>
      <c r="J61" s="48"/>
      <c r="K61" s="48"/>
    </row>
    <row r="62" spans="5:11" ht="15">
      <c r="E62" s="48"/>
      <c r="F62" s="48"/>
      <c r="G62" s="48"/>
      <c r="H62" s="48"/>
      <c r="I62" s="48"/>
      <c r="J62" s="48"/>
      <c r="K62" s="48"/>
    </row>
    <row r="82" ht="15">
      <c r="B82" s="32" t="s">
        <v>278</v>
      </c>
    </row>
  </sheetData>
  <sheetProtection password="C724" sheet="1" objects="1" scenarios="1"/>
  <mergeCells count="2">
    <mergeCell ref="E15:G15"/>
    <mergeCell ref="I15:K15"/>
  </mergeCells>
  <printOptions/>
  <pageMargins left="0.681102362" right="0.41" top="0.708661417" bottom="1.15" header="0.511811023622047" footer="0.7"/>
  <pageSetup cellComments="asDisplayed" horizontalDpi="600" verticalDpi="600" orientation="portrait" paperSize="9" scale="70" r:id="rId2"/>
  <headerFooter alignWithMargins="0">
    <oddFooter>&amp;C&amp;12(The Condensed Consolidated Income Statement should be read in conjunction with the Annual Financial Statements
for the year ended 31 March 2003)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75" zoomScaleNormal="70" zoomScaleSheetLayoutView="75" workbookViewId="0" topLeftCell="A28">
      <selection activeCell="D34" sqref="D34"/>
    </sheetView>
  </sheetViews>
  <sheetFormatPr defaultColWidth="7.8515625" defaultRowHeight="12.75"/>
  <cols>
    <col min="1" max="1" width="3.00390625" style="32" customWidth="1"/>
    <col min="2" max="2" width="3.140625" style="32" customWidth="1"/>
    <col min="3" max="3" width="50.00390625" style="32" customWidth="1"/>
    <col min="4" max="4" width="19.28125" style="4" customWidth="1"/>
    <col min="5" max="5" width="5.7109375" style="32" customWidth="1"/>
    <col min="6" max="6" width="19.28125" style="32" customWidth="1"/>
    <col min="7" max="7" width="6.140625" style="32" customWidth="1"/>
    <col min="8" max="8" width="14.140625" style="32" hidden="1" customWidth="1"/>
    <col min="9" max="9" width="4.140625" style="32" hidden="1" customWidth="1"/>
    <col min="10" max="10" width="14.140625" style="60" hidden="1" customWidth="1"/>
    <col min="11" max="11" width="0.85546875" style="60" hidden="1" customWidth="1"/>
    <col min="12" max="12" width="14.140625" style="60" hidden="1" customWidth="1"/>
    <col min="13" max="14" width="0" style="32" hidden="1" customWidth="1"/>
    <col min="15" max="15" width="8.421875" style="32" bestFit="1" customWidth="1"/>
    <col min="16" max="16" width="11.140625" style="32" customWidth="1"/>
    <col min="17" max="17" width="10.00390625" style="32" bestFit="1" customWidth="1"/>
    <col min="18" max="16384" width="7.8515625" style="32" customWidth="1"/>
  </cols>
  <sheetData>
    <row r="1" ht="15">
      <c r="C1" s="4"/>
    </row>
    <row r="2" spans="1:12" ht="15.75">
      <c r="A2" s="33" t="s">
        <v>177</v>
      </c>
      <c r="C2" s="4"/>
      <c r="E2" s="4"/>
      <c r="F2" s="4"/>
      <c r="G2" s="4"/>
      <c r="H2" s="4"/>
      <c r="I2" s="4"/>
      <c r="J2" s="4"/>
      <c r="K2" s="4"/>
      <c r="L2" s="32"/>
    </row>
    <row r="3" spans="1:12" ht="15">
      <c r="A3" s="61" t="s">
        <v>178</v>
      </c>
      <c r="C3" s="4"/>
      <c r="E3" s="4"/>
      <c r="F3" s="4"/>
      <c r="G3" s="4"/>
      <c r="H3" s="4"/>
      <c r="I3" s="4"/>
      <c r="J3" s="4"/>
      <c r="K3" s="4"/>
      <c r="L3" s="32"/>
    </row>
    <row r="4" spans="3:12" ht="15">
      <c r="C4" s="4"/>
      <c r="E4" s="4"/>
      <c r="F4" s="4"/>
      <c r="G4" s="4"/>
      <c r="H4" s="4"/>
      <c r="I4" s="4"/>
      <c r="J4" s="4"/>
      <c r="K4" s="4"/>
      <c r="L4" s="32"/>
    </row>
    <row r="5" spans="3:12" ht="15">
      <c r="C5" s="4"/>
      <c r="E5" s="4"/>
      <c r="F5" s="4"/>
      <c r="G5" s="4"/>
      <c r="H5" s="4"/>
      <c r="I5" s="4"/>
      <c r="J5" s="4"/>
      <c r="K5" s="4"/>
      <c r="L5" s="32"/>
    </row>
    <row r="6" ht="15">
      <c r="P6" s="24" t="s">
        <v>179</v>
      </c>
    </row>
    <row r="7" ht="15.75">
      <c r="A7" s="33" t="s">
        <v>256</v>
      </c>
    </row>
    <row r="8" ht="15.75">
      <c r="A8" s="33"/>
    </row>
    <row r="9" spans="4:8" ht="15">
      <c r="D9" s="54" t="s">
        <v>20</v>
      </c>
      <c r="E9" s="1"/>
      <c r="F9" s="54" t="s">
        <v>20</v>
      </c>
      <c r="H9" s="62" t="s">
        <v>20</v>
      </c>
    </row>
    <row r="10" spans="4:12" ht="15">
      <c r="D10" s="54" t="s">
        <v>21</v>
      </c>
      <c r="E10" s="1"/>
      <c r="F10" s="54" t="s">
        <v>22</v>
      </c>
      <c r="G10" s="62"/>
      <c r="H10" s="62" t="s">
        <v>22</v>
      </c>
      <c r="I10" s="62"/>
      <c r="J10" s="63" t="s">
        <v>20</v>
      </c>
      <c r="K10" s="63"/>
      <c r="L10" s="63" t="s">
        <v>23</v>
      </c>
    </row>
    <row r="11" spans="4:12" ht="15">
      <c r="D11" s="54" t="s">
        <v>6</v>
      </c>
      <c r="E11" s="1"/>
      <c r="F11" s="54" t="s">
        <v>24</v>
      </c>
      <c r="G11" s="62"/>
      <c r="H11" s="62" t="s">
        <v>24</v>
      </c>
      <c r="I11" s="62"/>
      <c r="J11" s="63"/>
      <c r="K11" s="63"/>
      <c r="L11" s="63"/>
    </row>
    <row r="12" spans="4:12" ht="15">
      <c r="D12" s="54" t="s">
        <v>11</v>
      </c>
      <c r="E12" s="1"/>
      <c r="F12" s="54" t="s">
        <v>25</v>
      </c>
      <c r="G12" s="62"/>
      <c r="H12" s="62" t="s">
        <v>25</v>
      </c>
      <c r="I12" s="62"/>
      <c r="J12" s="63"/>
      <c r="K12" s="63"/>
      <c r="L12" s="63"/>
    </row>
    <row r="13" spans="4:12" ht="15">
      <c r="D13" s="55" t="str">
        <f>'Inc.Statements'!I19</f>
        <v>30 JUNE 2003</v>
      </c>
      <c r="E13" s="1"/>
      <c r="F13" s="55" t="s">
        <v>242</v>
      </c>
      <c r="G13" s="64"/>
      <c r="H13" s="64" t="s">
        <v>15</v>
      </c>
      <c r="I13" s="64"/>
      <c r="J13" s="65" t="s">
        <v>14</v>
      </c>
      <c r="K13" s="65"/>
      <c r="L13" s="65" t="s">
        <v>15</v>
      </c>
    </row>
    <row r="14" spans="4:12" ht="15">
      <c r="D14" s="54" t="s">
        <v>16</v>
      </c>
      <c r="E14" s="1"/>
      <c r="F14" s="54" t="s">
        <v>16</v>
      </c>
      <c r="G14" s="62"/>
      <c r="H14" s="62" t="s">
        <v>16</v>
      </c>
      <c r="I14" s="62"/>
      <c r="J14" s="63" t="s">
        <v>16</v>
      </c>
      <c r="K14" s="63"/>
      <c r="L14" s="63" t="s">
        <v>16</v>
      </c>
    </row>
    <row r="15" ht="15">
      <c r="F15" s="4"/>
    </row>
    <row r="16" spans="2:6" ht="15">
      <c r="B16" s="32" t="s">
        <v>180</v>
      </c>
      <c r="D16" s="30">
        <f>10129922+3364047-1426325</f>
        <v>12067644</v>
      </c>
      <c r="F16" s="30">
        <v>11747304</v>
      </c>
    </row>
    <row r="17" spans="2:12" ht="15">
      <c r="B17" s="32" t="s">
        <v>181</v>
      </c>
      <c r="D17" s="48">
        <f>12447856-D16</f>
        <v>380212</v>
      </c>
      <c r="F17" s="48">
        <f>12130070-F16</f>
        <v>382766</v>
      </c>
      <c r="G17" s="66"/>
      <c r="H17" s="66">
        <v>11522199</v>
      </c>
      <c r="I17" s="66"/>
      <c r="J17" s="67">
        <v>11198475</v>
      </c>
      <c r="K17" s="67"/>
      <c r="L17" s="67">
        <v>11522199</v>
      </c>
    </row>
    <row r="18" spans="2:12" ht="15">
      <c r="B18" s="32" t="s">
        <v>54</v>
      </c>
      <c r="D18" s="48">
        <v>336988</v>
      </c>
      <c r="F18" s="48">
        <v>334345</v>
      </c>
      <c r="G18" s="66"/>
      <c r="H18" s="66">
        <v>468906</v>
      </c>
      <c r="I18" s="66"/>
      <c r="J18" s="67">
        <v>503229</v>
      </c>
      <c r="K18" s="67"/>
      <c r="L18" s="67">
        <v>468906</v>
      </c>
    </row>
    <row r="19" spans="2:12" ht="15">
      <c r="B19" s="32" t="s">
        <v>53</v>
      </c>
      <c r="D19" s="48">
        <f>240011-4127</f>
        <v>235884</v>
      </c>
      <c r="F19" s="48">
        <v>236502</v>
      </c>
      <c r="G19" s="66"/>
      <c r="H19" s="66">
        <v>81229</v>
      </c>
      <c r="I19" s="66"/>
      <c r="J19" s="67">
        <v>81369</v>
      </c>
      <c r="K19" s="67"/>
      <c r="L19" s="67">
        <v>81229</v>
      </c>
    </row>
    <row r="20" spans="2:12" ht="15">
      <c r="B20" s="32" t="s">
        <v>26</v>
      </c>
      <c r="D20" s="48">
        <f>5568+373967</f>
        <v>379535</v>
      </c>
      <c r="F20" s="48">
        <f>380991-206+534</f>
        <v>381319</v>
      </c>
      <c r="G20" s="66"/>
      <c r="H20" s="66">
        <v>1433420</v>
      </c>
      <c r="I20" s="66"/>
      <c r="J20" s="67">
        <v>1256472</v>
      </c>
      <c r="K20" s="67"/>
      <c r="L20" s="67">
        <v>1433420</v>
      </c>
    </row>
    <row r="21" spans="4:12" ht="15">
      <c r="D21" s="68">
        <f>SUM(D16:D20)</f>
        <v>13400263</v>
      </c>
      <c r="F21" s="68">
        <f>SUM(F16:F20)</f>
        <v>13082236</v>
      </c>
      <c r="G21" s="66"/>
      <c r="H21" s="69">
        <f>SUM(H17:H20)</f>
        <v>13505754</v>
      </c>
      <c r="I21" s="69"/>
      <c r="J21" s="70">
        <f>SUM(J17:J20)</f>
        <v>13039545</v>
      </c>
      <c r="K21" s="67"/>
      <c r="L21" s="70">
        <f>SUM(L17:L20)</f>
        <v>13505754</v>
      </c>
    </row>
    <row r="22" spans="2:12" ht="15">
      <c r="B22" s="42"/>
      <c r="C22" s="42"/>
      <c r="D22" s="71"/>
      <c r="E22" s="42"/>
      <c r="F22" s="71"/>
      <c r="G22" s="72"/>
      <c r="H22" s="72"/>
      <c r="I22" s="72"/>
      <c r="J22" s="73"/>
      <c r="K22" s="73"/>
      <c r="L22" s="73"/>
    </row>
    <row r="23" spans="2:12" ht="15">
      <c r="B23" s="32" t="s">
        <v>27</v>
      </c>
      <c r="D23" s="48"/>
      <c r="F23" s="48"/>
      <c r="G23" s="66"/>
      <c r="H23" s="66"/>
      <c r="I23" s="66"/>
      <c r="J23" s="67"/>
      <c r="K23" s="67"/>
      <c r="L23" s="67"/>
    </row>
    <row r="24" spans="3:12" ht="15">
      <c r="C24" s="74" t="s">
        <v>52</v>
      </c>
      <c r="D24" s="48">
        <v>68954</v>
      </c>
      <c r="E24" s="74"/>
      <c r="F24" s="48">
        <v>61715</v>
      </c>
      <c r="G24" s="66"/>
      <c r="H24" s="66">
        <v>29733</v>
      </c>
      <c r="I24" s="66"/>
      <c r="J24" s="67">
        <v>37002</v>
      </c>
      <c r="K24" s="67"/>
      <c r="L24" s="67">
        <v>29733</v>
      </c>
    </row>
    <row r="25" spans="3:16" ht="15">
      <c r="C25" s="74" t="s">
        <v>135</v>
      </c>
      <c r="D25" s="48">
        <f>4127+420909+222146+4440-54448</f>
        <v>597174</v>
      </c>
      <c r="E25" s="74"/>
      <c r="F25" s="48">
        <v>479705</v>
      </c>
      <c r="G25" s="66"/>
      <c r="H25" s="66">
        <v>194438</v>
      </c>
      <c r="I25" s="66"/>
      <c r="J25" s="67">
        <v>237742</v>
      </c>
      <c r="K25" s="67"/>
      <c r="L25" s="67">
        <v>194438</v>
      </c>
      <c r="P25" s="75"/>
    </row>
    <row r="26" spans="3:12" ht="15">
      <c r="C26" s="74" t="s">
        <v>49</v>
      </c>
      <c r="D26" s="48">
        <v>5111</v>
      </c>
      <c r="E26" s="74"/>
      <c r="F26" s="48">
        <v>5106</v>
      </c>
      <c r="G26" s="66"/>
      <c r="H26" s="66">
        <v>56775</v>
      </c>
      <c r="I26" s="66"/>
      <c r="J26" s="67">
        <v>15752</v>
      </c>
      <c r="K26" s="67"/>
      <c r="L26" s="67">
        <v>56775</v>
      </c>
    </row>
    <row r="27" spans="3:15" ht="15">
      <c r="C27" s="74" t="s">
        <v>28</v>
      </c>
      <c r="D27" s="48">
        <v>1363067</v>
      </c>
      <c r="E27" s="74"/>
      <c r="F27" s="48">
        <v>1029652</v>
      </c>
      <c r="G27" s="66"/>
      <c r="H27" s="66">
        <v>984000</v>
      </c>
      <c r="I27" s="66"/>
      <c r="J27" s="67">
        <v>1535621</v>
      </c>
      <c r="K27" s="67"/>
      <c r="L27" s="67">
        <v>984000</v>
      </c>
      <c r="O27" s="75"/>
    </row>
    <row r="28" spans="3:12" ht="15">
      <c r="C28" s="74" t="s">
        <v>29</v>
      </c>
      <c r="D28" s="48">
        <f>25105+2898</f>
        <v>28003</v>
      </c>
      <c r="E28" s="74"/>
      <c r="F28" s="48">
        <v>49968</v>
      </c>
      <c r="G28" s="66"/>
      <c r="H28" s="66">
        <v>0</v>
      </c>
      <c r="I28" s="66"/>
      <c r="J28" s="67">
        <v>22789</v>
      </c>
      <c r="K28" s="67"/>
      <c r="L28" s="67">
        <v>0</v>
      </c>
    </row>
    <row r="29" spans="3:12" ht="15">
      <c r="C29" s="74" t="s">
        <v>30</v>
      </c>
      <c r="D29" s="48">
        <v>11378</v>
      </c>
      <c r="E29" s="74"/>
      <c r="F29" s="48">
        <v>17921</v>
      </c>
      <c r="G29" s="66"/>
      <c r="H29" s="66">
        <v>22620</v>
      </c>
      <c r="I29" s="66"/>
      <c r="J29" s="67">
        <v>26177</v>
      </c>
      <c r="K29" s="67"/>
      <c r="L29" s="67">
        <v>22620</v>
      </c>
    </row>
    <row r="30" spans="3:17" ht="15">
      <c r="C30" s="74"/>
      <c r="D30" s="76">
        <f>SUM(D24:D29)</f>
        <v>2073687</v>
      </c>
      <c r="E30" s="74"/>
      <c r="F30" s="76">
        <f>SUM(F24:F29)</f>
        <v>1644067</v>
      </c>
      <c r="G30" s="66"/>
      <c r="H30" s="69">
        <f>SUM(H24:H29)</f>
        <v>1287566</v>
      </c>
      <c r="I30" s="69"/>
      <c r="J30" s="70">
        <f>SUM(J24:J29)</f>
        <v>1875083</v>
      </c>
      <c r="K30" s="67"/>
      <c r="L30" s="70">
        <f>SUM(L24:L29)</f>
        <v>1287566</v>
      </c>
      <c r="P30" s="77"/>
      <c r="Q30" s="75"/>
    </row>
    <row r="31" spans="3:12" ht="15">
      <c r="C31" s="74"/>
      <c r="D31" s="48"/>
      <c r="E31" s="74"/>
      <c r="F31" s="48"/>
      <c r="G31" s="66"/>
      <c r="H31" s="66"/>
      <c r="I31" s="66"/>
      <c r="J31" s="67"/>
      <c r="K31" s="67"/>
      <c r="L31" s="67"/>
    </row>
    <row r="32" spans="2:12" ht="15">
      <c r="B32" s="32" t="s">
        <v>31</v>
      </c>
      <c r="D32" s="48"/>
      <c r="F32" s="48"/>
      <c r="G32" s="66"/>
      <c r="H32" s="66"/>
      <c r="I32" s="66"/>
      <c r="J32" s="67"/>
      <c r="K32" s="67"/>
      <c r="L32" s="67"/>
    </row>
    <row r="33" spans="3:12" ht="15">
      <c r="C33" s="74" t="s">
        <v>32</v>
      </c>
      <c r="D33" s="48">
        <v>1624263</v>
      </c>
      <c r="E33" s="74"/>
      <c r="F33" s="48">
        <v>2148899</v>
      </c>
      <c r="G33" s="66"/>
      <c r="H33" s="66">
        <v>522678</v>
      </c>
      <c r="I33" s="66"/>
      <c r="J33" s="67">
        <f>1658931-850000-200000</f>
        <v>608931</v>
      </c>
      <c r="K33" s="67"/>
      <c r="L33" s="67">
        <v>522678</v>
      </c>
    </row>
    <row r="34" spans="3:15" ht="15">
      <c r="C34" s="74" t="s">
        <v>136</v>
      </c>
      <c r="D34" s="48">
        <f>395125+306404+3341-269-54448</f>
        <v>650153</v>
      </c>
      <c r="E34" s="74"/>
      <c r="F34" s="48">
        <v>667043</v>
      </c>
      <c r="G34" s="66"/>
      <c r="H34" s="66">
        <v>501158</v>
      </c>
      <c r="I34" s="66"/>
      <c r="J34" s="67">
        <v>467371</v>
      </c>
      <c r="K34" s="67"/>
      <c r="L34" s="67">
        <v>501158</v>
      </c>
      <c r="O34" s="75"/>
    </row>
    <row r="35" spans="3:12" ht="15">
      <c r="C35" s="74" t="s">
        <v>33</v>
      </c>
      <c r="D35" s="48">
        <f>-3336+4440</f>
        <v>1104</v>
      </c>
      <c r="E35" s="74"/>
      <c r="F35" s="48">
        <v>1198</v>
      </c>
      <c r="G35" s="66"/>
      <c r="H35" s="66">
        <v>15574</v>
      </c>
      <c r="I35" s="66"/>
      <c r="J35" s="67">
        <v>10890</v>
      </c>
      <c r="K35" s="67"/>
      <c r="L35" s="67">
        <v>15574</v>
      </c>
    </row>
    <row r="36" spans="3:12" ht="15">
      <c r="C36" s="74" t="s">
        <v>34</v>
      </c>
      <c r="D36" s="48">
        <f>26706+38045</f>
        <v>64751</v>
      </c>
      <c r="E36" s="74"/>
      <c r="F36" s="48">
        <v>102010</v>
      </c>
      <c r="G36" s="66"/>
      <c r="H36" s="66">
        <v>199678</v>
      </c>
      <c r="I36" s="66"/>
      <c r="J36" s="67">
        <v>239072</v>
      </c>
      <c r="K36" s="67"/>
      <c r="L36" s="67">
        <v>199678</v>
      </c>
    </row>
    <row r="37" spans="3:12" ht="15">
      <c r="C37" s="74" t="s">
        <v>35</v>
      </c>
      <c r="D37" s="48">
        <v>11035</v>
      </c>
      <c r="E37" s="74"/>
      <c r="F37" s="48">
        <v>3052</v>
      </c>
      <c r="G37" s="66"/>
      <c r="H37" s="66">
        <v>20950</v>
      </c>
      <c r="I37" s="66"/>
      <c r="J37" s="67">
        <v>16629</v>
      </c>
      <c r="K37" s="67"/>
      <c r="L37" s="67">
        <v>20950</v>
      </c>
    </row>
    <row r="38" spans="3:12" ht="15" hidden="1">
      <c r="C38" s="74" t="s">
        <v>108</v>
      </c>
      <c r="D38" s="48">
        <v>0</v>
      </c>
      <c r="E38" s="74"/>
      <c r="F38" s="48">
        <v>0</v>
      </c>
      <c r="G38" s="66"/>
      <c r="H38" s="66">
        <v>185991</v>
      </c>
      <c r="I38" s="66"/>
      <c r="J38" s="67">
        <v>0</v>
      </c>
      <c r="K38" s="67"/>
      <c r="L38" s="67">
        <v>185991</v>
      </c>
    </row>
    <row r="39" spans="4:12" ht="15">
      <c r="D39" s="68">
        <f>SUM(D33:D38)</f>
        <v>2351306</v>
      </c>
      <c r="F39" s="68">
        <f>SUM(F33:F38)</f>
        <v>2922202</v>
      </c>
      <c r="G39" s="66"/>
      <c r="H39" s="69">
        <f>SUM(H33:H38)</f>
        <v>1446029</v>
      </c>
      <c r="I39" s="69"/>
      <c r="J39" s="70">
        <f>SUM(J33:J38)</f>
        <v>1342893</v>
      </c>
      <c r="K39" s="67"/>
      <c r="L39" s="70">
        <f>SUM(L33:L38)</f>
        <v>1446029</v>
      </c>
    </row>
    <row r="40" spans="4:12" ht="15">
      <c r="D40" s="48"/>
      <c r="F40" s="48"/>
      <c r="G40" s="66"/>
      <c r="H40" s="66"/>
      <c r="I40" s="66"/>
      <c r="J40" s="67"/>
      <c r="K40" s="67"/>
      <c r="L40" s="67"/>
    </row>
    <row r="41" spans="2:12" ht="15">
      <c r="B41" s="32" t="s">
        <v>36</v>
      </c>
      <c r="D41" s="48">
        <f>D30-D39</f>
        <v>-277619</v>
      </c>
      <c r="F41" s="48">
        <f>F30-F39</f>
        <v>-1278135</v>
      </c>
      <c r="G41" s="66"/>
      <c r="H41" s="66">
        <f>SUM(H30-H39)</f>
        <v>-158463</v>
      </c>
      <c r="I41" s="66"/>
      <c r="J41" s="67">
        <f>SUM(J30-J39)</f>
        <v>532190</v>
      </c>
      <c r="K41" s="67"/>
      <c r="L41" s="67">
        <f>SUM(L30-L39)</f>
        <v>-158463</v>
      </c>
    </row>
    <row r="42" spans="4:12" ht="15.75" thickBot="1">
      <c r="D42" s="78">
        <f>D41+D21</f>
        <v>13122644</v>
      </c>
      <c r="F42" s="78">
        <f>F41+F21</f>
        <v>11804101</v>
      </c>
      <c r="G42" s="66"/>
      <c r="H42" s="78">
        <f>SUM(H17+H18+H19+H20+H41)</f>
        <v>13347291</v>
      </c>
      <c r="I42" s="78"/>
      <c r="J42" s="79">
        <f>SUM(J17+J18+J19+J20+J41)</f>
        <v>13571735</v>
      </c>
      <c r="K42" s="67"/>
      <c r="L42" s="79">
        <f>SUM(L17+L18+L19+L20+L41)</f>
        <v>13347291</v>
      </c>
    </row>
    <row r="43" spans="4:12" ht="15.75" thickTop="1">
      <c r="D43" s="80"/>
      <c r="F43" s="48"/>
      <c r="G43" s="66"/>
      <c r="H43" s="66"/>
      <c r="I43" s="66"/>
      <c r="J43" s="67"/>
      <c r="K43" s="67"/>
      <c r="L43" s="67"/>
    </row>
    <row r="44" spans="4:12" ht="15">
      <c r="D44" s="48"/>
      <c r="F44" s="48"/>
      <c r="G44" s="66"/>
      <c r="H44" s="66"/>
      <c r="I44" s="66"/>
      <c r="J44" s="67"/>
      <c r="K44" s="67"/>
      <c r="L44" s="67"/>
    </row>
    <row r="45" spans="2:12" ht="15">
      <c r="B45" s="32" t="s">
        <v>37</v>
      </c>
      <c r="D45" s="48"/>
      <c r="F45" s="48"/>
      <c r="G45" s="66"/>
      <c r="H45" s="66"/>
      <c r="I45" s="66"/>
      <c r="J45" s="67"/>
      <c r="K45" s="67"/>
      <c r="L45" s="67"/>
    </row>
    <row r="46" spans="2:12" ht="15">
      <c r="B46" s="32" t="s">
        <v>38</v>
      </c>
      <c r="D46" s="66">
        <v>1859914</v>
      </c>
      <c r="F46" s="66">
        <v>1859914</v>
      </c>
      <c r="G46" s="66"/>
      <c r="H46" s="66">
        <v>1859914</v>
      </c>
      <c r="I46" s="66"/>
      <c r="J46" s="67">
        <v>1859914</v>
      </c>
      <c r="K46" s="67"/>
      <c r="L46" s="67">
        <v>1859914</v>
      </c>
    </row>
    <row r="47" spans="2:12" ht="15">
      <c r="B47" s="32" t="s">
        <v>40</v>
      </c>
      <c r="D47" s="66">
        <v>460882</v>
      </c>
      <c r="E47" s="74"/>
      <c r="F47" s="66">
        <v>460882</v>
      </c>
      <c r="G47" s="66"/>
      <c r="H47" s="66"/>
      <c r="I47" s="66"/>
      <c r="J47" s="67"/>
      <c r="K47" s="67"/>
      <c r="L47" s="67"/>
    </row>
    <row r="48" spans="2:12" ht="15">
      <c r="B48" s="32" t="s">
        <v>39</v>
      </c>
      <c r="D48" s="48"/>
      <c r="F48" s="48"/>
      <c r="G48" s="66"/>
      <c r="H48" s="66"/>
      <c r="I48" s="66"/>
      <c r="J48" s="67"/>
      <c r="K48" s="67"/>
      <c r="L48" s="67"/>
    </row>
    <row r="49" spans="3:12" ht="15">
      <c r="C49" s="74" t="s">
        <v>41</v>
      </c>
      <c r="D49" s="48">
        <v>38921</v>
      </c>
      <c r="E49" s="74"/>
      <c r="F49" s="48">
        <v>38921</v>
      </c>
      <c r="G49" s="66"/>
      <c r="H49" s="66">
        <v>38921</v>
      </c>
      <c r="I49" s="66"/>
      <c r="J49" s="67">
        <v>38921</v>
      </c>
      <c r="K49" s="67"/>
      <c r="L49" s="67">
        <v>38921</v>
      </c>
    </row>
    <row r="50" spans="3:12" ht="15">
      <c r="C50" s="74" t="s">
        <v>42</v>
      </c>
      <c r="D50" s="48">
        <f>1368+41788+1185</f>
        <v>44341</v>
      </c>
      <c r="E50" s="74"/>
      <c r="F50" s="48">
        <v>41190</v>
      </c>
      <c r="G50" s="66"/>
      <c r="H50" s="66">
        <v>43484</v>
      </c>
      <c r="I50" s="66"/>
      <c r="J50" s="67">
        <v>43419</v>
      </c>
      <c r="K50" s="67"/>
      <c r="L50" s="67">
        <v>43484</v>
      </c>
    </row>
    <row r="51" spans="3:12" ht="15">
      <c r="C51" s="74" t="s">
        <v>43</v>
      </c>
      <c r="D51" s="48">
        <v>16691</v>
      </c>
      <c r="E51" s="74"/>
      <c r="F51" s="48">
        <v>16691</v>
      </c>
      <c r="G51" s="66"/>
      <c r="H51" s="66">
        <v>28839</v>
      </c>
      <c r="I51" s="66"/>
      <c r="J51" s="67">
        <v>30568</v>
      </c>
      <c r="K51" s="67"/>
      <c r="L51" s="67">
        <v>28839</v>
      </c>
    </row>
    <row r="52" spans="3:12" ht="15">
      <c r="C52" s="74" t="s">
        <v>44</v>
      </c>
      <c r="D52" s="81">
        <v>7651103</v>
      </c>
      <c r="E52" s="74"/>
      <c r="F52" s="81">
        <v>7200722</v>
      </c>
      <c r="G52" s="66"/>
      <c r="H52" s="82">
        <v>4576853</v>
      </c>
      <c r="I52" s="82"/>
      <c r="J52" s="83">
        <v>5579206</v>
      </c>
      <c r="K52" s="67"/>
      <c r="L52" s="83">
        <v>4576853</v>
      </c>
    </row>
    <row r="53" spans="3:12" ht="15">
      <c r="C53" s="74"/>
      <c r="D53" s="48">
        <f>SUM(D46:D52)</f>
        <v>10071852</v>
      </c>
      <c r="E53" s="74"/>
      <c r="F53" s="48">
        <f>SUM(F46:F52)</f>
        <v>9618320</v>
      </c>
      <c r="G53" s="66"/>
      <c r="H53" s="66">
        <f>SUM(H46:H52)</f>
        <v>6548011</v>
      </c>
      <c r="I53" s="66"/>
      <c r="J53" s="67">
        <f>SUM(J46:J52)</f>
        <v>7552028</v>
      </c>
      <c r="K53" s="67"/>
      <c r="L53" s="67">
        <f>SUM(L46:L52)</f>
        <v>6548011</v>
      </c>
    </row>
    <row r="54" spans="4:12" ht="15">
      <c r="D54" s="48"/>
      <c r="F54" s="48"/>
      <c r="G54" s="66"/>
      <c r="H54" s="66"/>
      <c r="I54" s="66"/>
      <c r="J54" s="67"/>
      <c r="K54" s="67"/>
      <c r="L54" s="67"/>
    </row>
    <row r="55" spans="2:12" ht="15">
      <c r="B55" s="32" t="s">
        <v>45</v>
      </c>
      <c r="D55" s="48">
        <v>65353</v>
      </c>
      <c r="F55" s="48">
        <v>75048</v>
      </c>
      <c r="G55" s="66"/>
      <c r="H55" s="66">
        <v>46781</v>
      </c>
      <c r="I55" s="66"/>
      <c r="J55" s="67">
        <v>34790</v>
      </c>
      <c r="K55" s="67"/>
      <c r="L55" s="67">
        <v>46781</v>
      </c>
    </row>
    <row r="56" spans="4:12" ht="15">
      <c r="D56" s="48"/>
      <c r="F56" s="48"/>
      <c r="G56" s="66"/>
      <c r="H56" s="66"/>
      <c r="I56" s="66"/>
      <c r="J56" s="67"/>
      <c r="K56" s="67"/>
      <c r="L56" s="67"/>
    </row>
    <row r="57" spans="2:12" ht="15">
      <c r="B57" s="32" t="s">
        <v>182</v>
      </c>
      <c r="D57" s="48"/>
      <c r="F57" s="48"/>
      <c r="G57" s="66"/>
      <c r="H57" s="66"/>
      <c r="I57" s="66"/>
      <c r="J57" s="67"/>
      <c r="K57" s="67"/>
      <c r="L57" s="67"/>
    </row>
    <row r="58" spans="3:12" ht="15">
      <c r="C58" s="74" t="s">
        <v>46</v>
      </c>
      <c r="D58" s="48">
        <f>22807+2947771</f>
        <v>2970578</v>
      </c>
      <c r="F58" s="48">
        <f>2073001+22807</f>
        <v>2095808</v>
      </c>
      <c r="G58" s="66"/>
      <c r="H58" s="66">
        <v>6669072</v>
      </c>
      <c r="I58" s="66"/>
      <c r="J58" s="67">
        <f>4976695+850000+200000</f>
        <v>6026695</v>
      </c>
      <c r="K58" s="67"/>
      <c r="L58" s="67">
        <v>6669072</v>
      </c>
    </row>
    <row r="59" spans="3:12" ht="15">
      <c r="C59" s="74" t="s">
        <v>47</v>
      </c>
      <c r="D59" s="48">
        <v>14861</v>
      </c>
      <c r="E59" s="74"/>
      <c r="F59" s="48">
        <v>14925</v>
      </c>
      <c r="G59" s="66"/>
      <c r="H59" s="66">
        <v>22067</v>
      </c>
      <c r="I59" s="66"/>
      <c r="J59" s="67">
        <v>23265</v>
      </c>
      <c r="K59" s="67"/>
      <c r="L59" s="67">
        <v>22067</v>
      </c>
    </row>
    <row r="60" spans="4:12" ht="15.75" thickBot="1">
      <c r="D60" s="84">
        <f>SUM(D53:D59)</f>
        <v>13122644</v>
      </c>
      <c r="F60" s="84">
        <f>SUM(F53:F59)</f>
        <v>11804101</v>
      </c>
      <c r="G60" s="66"/>
      <c r="H60" s="78">
        <f>SUM(H55:H59)+H53</f>
        <v>13285931</v>
      </c>
      <c r="I60" s="78"/>
      <c r="J60" s="79">
        <f>SUM(J55:J59)+J53</f>
        <v>13636778</v>
      </c>
      <c r="K60" s="67"/>
      <c r="L60" s="79">
        <f>SUM(L55:L59)+L53</f>
        <v>13285931</v>
      </c>
    </row>
    <row r="61" spans="4:12" ht="15.75" thickTop="1">
      <c r="D61" s="48"/>
      <c r="F61" s="48"/>
      <c r="G61" s="66"/>
      <c r="H61" s="66"/>
      <c r="I61" s="66"/>
      <c r="J61" s="67"/>
      <c r="K61" s="67"/>
      <c r="L61" s="67"/>
    </row>
    <row r="62" spans="4:12" ht="15">
      <c r="D62" s="75"/>
      <c r="F62" s="75"/>
      <c r="G62" s="66"/>
      <c r="H62" s="66"/>
      <c r="I62" s="66"/>
      <c r="J62" s="67"/>
      <c r="K62" s="67"/>
      <c r="L62" s="67"/>
    </row>
    <row r="63" spans="3:12" ht="15" hidden="1">
      <c r="C63" s="85" t="s">
        <v>48</v>
      </c>
      <c r="D63" s="86" t="str">
        <f>IF(D60-D42&gt;1,D60-D42,IF(D60-D42&lt;-1,D60-D42,"ngam"))</f>
        <v>ngam</v>
      </c>
      <c r="E63" s="85"/>
      <c r="F63" s="86" t="str">
        <f>IF(F60-F42&gt;1,F60-F42,IF(F60-F42&lt;-1,F60-F42,"ngam"))</f>
        <v>ngam</v>
      </c>
      <c r="H63" s="87">
        <f>IF(H60-H42&gt;1,H60-H42,IF(H60-H42&lt;-1,H60-H42,"ngam"))</f>
        <v>-61360</v>
      </c>
      <c r="I63" s="87"/>
      <c r="J63" s="88">
        <f>IF(J60-J42&gt;1,J60-J42,IF(J60-J42&lt;-1,J60-J42,"ngam"))</f>
        <v>65043</v>
      </c>
      <c r="L63" s="88">
        <f>IF(L60-L42&gt;1,L60-L42,IF(L60-L42&lt;-1,L60-L42,"ngam"))</f>
        <v>-61360</v>
      </c>
    </row>
    <row r="64" spans="4:6" ht="12.75" customHeight="1">
      <c r="D64" s="48"/>
      <c r="F64" s="48"/>
    </row>
    <row r="65" ht="12.75" customHeight="1"/>
    <row r="82" ht="15">
      <c r="B82" s="32" t="s">
        <v>278</v>
      </c>
    </row>
  </sheetData>
  <sheetProtection password="C724" sheet="1" objects="1" scenarios="1"/>
  <printOptions/>
  <pageMargins left="0.63" right="0.79" top="0.78740157480315" bottom="1.15" header="0.511811023622047" footer="0.7"/>
  <pageSetup horizontalDpi="600" verticalDpi="600" orientation="portrait" paperSize="9" scale="70" r:id="rId2"/>
  <headerFooter alignWithMargins="0">
    <oddFooter>&amp;C&amp;12(The Condensed Consolidated Balance Sheet should be read in conjunction with the Annual Financial Statements
for the year ended 31 March 2003)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="70" zoomScaleNormal="72" zoomScaleSheetLayoutView="70" workbookViewId="0" topLeftCell="A17">
      <selection activeCell="D47" sqref="D47"/>
    </sheetView>
  </sheetViews>
  <sheetFormatPr defaultColWidth="9.140625" defaultRowHeight="12.75"/>
  <cols>
    <col min="1" max="2" width="3.00390625" style="32" customWidth="1"/>
    <col min="3" max="3" width="62.140625" style="32" customWidth="1"/>
    <col min="4" max="4" width="17.8515625" style="4" customWidth="1"/>
    <col min="5" max="5" width="7.7109375" style="4" customWidth="1"/>
    <col min="6" max="6" width="20.00390625" style="4" customWidth="1"/>
    <col min="7" max="7" width="10.57421875" style="4" customWidth="1"/>
    <col min="8" max="8" width="9.140625" style="4" customWidth="1"/>
    <col min="9" max="16384" width="9.140625" style="32" customWidth="1"/>
  </cols>
  <sheetData>
    <row r="1" spans="3:11" ht="15">
      <c r="C1" s="4"/>
      <c r="I1" s="4"/>
      <c r="J1" s="4"/>
      <c r="K1" s="4"/>
    </row>
    <row r="2" spans="1:11" ht="15.75">
      <c r="A2" s="33" t="s">
        <v>177</v>
      </c>
      <c r="C2" s="4"/>
      <c r="I2" s="4"/>
      <c r="J2" s="4"/>
      <c r="K2" s="4"/>
    </row>
    <row r="3" spans="1:11" ht="15">
      <c r="A3" s="61" t="s">
        <v>178</v>
      </c>
      <c r="C3" s="4"/>
      <c r="I3" s="4"/>
      <c r="J3" s="4"/>
      <c r="K3" s="4"/>
    </row>
    <row r="4" spans="3:11" ht="15">
      <c r="C4" s="4"/>
      <c r="I4" s="4"/>
      <c r="J4" s="4"/>
      <c r="K4" s="4"/>
    </row>
    <row r="5" spans="6:8" ht="6" customHeight="1">
      <c r="F5" s="32"/>
      <c r="H5" s="32"/>
    </row>
    <row r="6" spans="6:8" ht="16.5" customHeight="1">
      <c r="F6" s="32"/>
      <c r="G6" s="24" t="s">
        <v>183</v>
      </c>
      <c r="H6" s="32"/>
    </row>
    <row r="7" spans="6:8" ht="16.5" customHeight="1">
      <c r="F7" s="32"/>
      <c r="G7" s="24"/>
      <c r="H7" s="32"/>
    </row>
    <row r="8" spans="1:8" ht="20.25" customHeight="1">
      <c r="A8" s="5" t="s">
        <v>254</v>
      </c>
      <c r="B8" s="5"/>
      <c r="C8" s="4"/>
      <c r="G8" s="32"/>
      <c r="H8" s="32"/>
    </row>
    <row r="9" spans="1:2" ht="16.5" customHeight="1">
      <c r="A9" s="89"/>
      <c r="B9" s="33"/>
    </row>
    <row r="10" spans="1:2" ht="11.25" customHeight="1">
      <c r="A10" s="33"/>
      <c r="B10" s="33"/>
    </row>
    <row r="11" spans="4:6" ht="15.75" customHeight="1">
      <c r="D11" s="140" t="s">
        <v>4</v>
      </c>
      <c r="E11" s="140"/>
      <c r="F11" s="140"/>
    </row>
    <row r="12" spans="4:6" ht="15.75" customHeight="1">
      <c r="D12" s="54" t="s">
        <v>6</v>
      </c>
      <c r="E12" s="2"/>
      <c r="F12" s="139" t="str">
        <f>'Inc.Statements'!G16</f>
        <v>PRECEDING YEAR</v>
      </c>
    </row>
    <row r="13" spans="4:6" ht="15.75" customHeight="1">
      <c r="D13" s="54" t="s">
        <v>8</v>
      </c>
      <c r="E13" s="2"/>
      <c r="F13" s="139" t="str">
        <f>'Inc.Statements'!G17</f>
        <v>CORRESPONDING</v>
      </c>
    </row>
    <row r="14" spans="4:6" ht="15.75" customHeight="1">
      <c r="D14" s="54" t="s">
        <v>11</v>
      </c>
      <c r="E14" s="2"/>
      <c r="F14" s="139" t="str">
        <f>'Inc.Statements'!G18</f>
        <v>QUARTER</v>
      </c>
    </row>
    <row r="15" spans="4:6" ht="15.75" customHeight="1">
      <c r="D15" s="139" t="str">
        <f>'Inc.Statements'!E19</f>
        <v>30 JUNE 2003</v>
      </c>
      <c r="E15" s="2"/>
      <c r="F15" s="139" t="str">
        <f>'Inc.Statements'!G19</f>
        <v>30 JUNE 2002</v>
      </c>
    </row>
    <row r="16" spans="4:6" ht="15.75" customHeight="1">
      <c r="D16" s="54" t="s">
        <v>16</v>
      </c>
      <c r="E16" s="2"/>
      <c r="F16" s="54" t="s">
        <v>16</v>
      </c>
    </row>
    <row r="17" spans="4:6" ht="11.25" customHeight="1">
      <c r="D17" s="25"/>
      <c r="E17" s="25"/>
      <c r="F17" s="25"/>
    </row>
    <row r="18" spans="4:9" ht="15">
      <c r="D18" s="25"/>
      <c r="E18" s="25"/>
      <c r="I18" s="90"/>
    </row>
    <row r="19" spans="2:6" ht="15" hidden="1">
      <c r="B19" s="32" t="s">
        <v>143</v>
      </c>
      <c r="D19" s="25">
        <v>4018005</v>
      </c>
      <c r="E19" s="25"/>
      <c r="F19" s="25">
        <v>4131457</v>
      </c>
    </row>
    <row r="20" spans="4:6" ht="15" hidden="1">
      <c r="D20" s="25"/>
      <c r="E20" s="25"/>
      <c r="F20" s="25"/>
    </row>
    <row r="21" spans="2:6" ht="15" hidden="1">
      <c r="B21" s="32" t="s">
        <v>144</v>
      </c>
      <c r="D21" s="27">
        <v>-2372354</v>
      </c>
      <c r="E21" s="25"/>
      <c r="F21" s="27">
        <v>-2200739</v>
      </c>
    </row>
    <row r="22" spans="4:6" ht="15" hidden="1">
      <c r="D22" s="28"/>
      <c r="E22" s="25"/>
      <c r="F22" s="28"/>
    </row>
    <row r="23" spans="2:6" ht="15" hidden="1">
      <c r="B23" s="32" t="s">
        <v>131</v>
      </c>
      <c r="D23" s="25">
        <f>SUM(D19:D21)</f>
        <v>1645651</v>
      </c>
      <c r="E23" s="25"/>
      <c r="F23" s="25">
        <f>SUM(F19:F21)</f>
        <v>1930718</v>
      </c>
    </row>
    <row r="24" spans="2:6" ht="15" hidden="1">
      <c r="B24" s="32" t="s">
        <v>145</v>
      </c>
      <c r="D24" s="25">
        <v>-1423</v>
      </c>
      <c r="E24" s="25"/>
      <c r="F24" s="25">
        <v>-14601</v>
      </c>
    </row>
    <row r="25" spans="4:5" ht="15" hidden="1">
      <c r="D25" s="25"/>
      <c r="E25" s="25"/>
    </row>
    <row r="26" spans="4:5" ht="15">
      <c r="D26" s="25"/>
      <c r="E26" s="25"/>
    </row>
    <row r="27" spans="1:8" ht="15">
      <c r="A27" s="32" t="s">
        <v>146</v>
      </c>
      <c r="D27" s="28">
        <v>576913</v>
      </c>
      <c r="E27" s="28"/>
      <c r="F27" s="28">
        <v>703422</v>
      </c>
      <c r="G27" s="25"/>
      <c r="H27" s="25"/>
    </row>
    <row r="28" spans="4:6" ht="15">
      <c r="D28" s="28"/>
      <c r="E28" s="28"/>
      <c r="F28" s="6"/>
    </row>
    <row r="29" spans="1:6" ht="15" hidden="1">
      <c r="A29" s="32" t="s">
        <v>132</v>
      </c>
      <c r="D29" s="28"/>
      <c r="E29" s="28"/>
      <c r="F29" s="6"/>
    </row>
    <row r="30" spans="2:6" ht="15" hidden="1">
      <c r="B30" s="32" t="s">
        <v>149</v>
      </c>
      <c r="C30" s="91"/>
      <c r="D30" s="28">
        <f>-9294-40</f>
        <v>-9334</v>
      </c>
      <c r="E30" s="28"/>
      <c r="F30" s="28">
        <v>-3004</v>
      </c>
    </row>
    <row r="31" spans="2:6" ht="15" hidden="1">
      <c r="B31" s="32" t="s">
        <v>184</v>
      </c>
      <c r="C31" s="91"/>
      <c r="D31" s="28">
        <f>-1295523+174</f>
        <v>-1295349</v>
      </c>
      <c r="E31" s="28"/>
      <c r="F31" s="28">
        <f>-452979+7525</f>
        <v>-445454</v>
      </c>
    </row>
    <row r="32" spans="2:6" ht="15" hidden="1">
      <c r="B32" s="32" t="s">
        <v>160</v>
      </c>
      <c r="C32" s="91"/>
      <c r="D32" s="28">
        <f>2218+620+4679</f>
        <v>7517</v>
      </c>
      <c r="E32" s="28"/>
      <c r="F32" s="28">
        <f>60+513</f>
        <v>573</v>
      </c>
    </row>
    <row r="33" spans="2:6" ht="15" hidden="1">
      <c r="B33" s="32" t="s">
        <v>150</v>
      </c>
      <c r="C33" s="91"/>
      <c r="D33" s="28">
        <v>30872</v>
      </c>
      <c r="E33" s="28"/>
      <c r="F33" s="28">
        <v>50672</v>
      </c>
    </row>
    <row r="34" spans="1:8" ht="15">
      <c r="A34" s="32" t="s">
        <v>185</v>
      </c>
      <c r="C34" s="91"/>
      <c r="D34" s="28">
        <v>-567789</v>
      </c>
      <c r="E34" s="28"/>
      <c r="F34" s="28">
        <v>-356868</v>
      </c>
      <c r="G34" s="25"/>
      <c r="H34" s="25"/>
    </row>
    <row r="35" spans="4:6" ht="15">
      <c r="D35" s="28"/>
      <c r="E35" s="28"/>
      <c r="F35" s="6"/>
    </row>
    <row r="36" spans="1:6" ht="15" hidden="1">
      <c r="A36" s="32" t="s">
        <v>133</v>
      </c>
      <c r="D36" s="28"/>
      <c r="E36" s="28"/>
      <c r="F36" s="6"/>
    </row>
    <row r="37" spans="2:6" ht="15" hidden="1">
      <c r="B37" s="32" t="s">
        <v>151</v>
      </c>
      <c r="C37" s="91"/>
      <c r="D37" s="28">
        <v>-593713</v>
      </c>
      <c r="E37" s="28"/>
      <c r="F37" s="28">
        <v>-690105</v>
      </c>
    </row>
    <row r="38" spans="2:6" ht="15" hidden="1">
      <c r="B38" s="32" t="s">
        <v>186</v>
      </c>
      <c r="C38" s="91"/>
      <c r="D38" s="28">
        <v>300000</v>
      </c>
      <c r="E38" s="28"/>
      <c r="F38" s="28">
        <v>0</v>
      </c>
    </row>
    <row r="39" spans="2:6" ht="15" hidden="1">
      <c r="B39" s="32" t="s">
        <v>152</v>
      </c>
      <c r="C39" s="91"/>
      <c r="D39" s="28">
        <v>-205000</v>
      </c>
      <c r="E39" s="28"/>
      <c r="F39" s="28">
        <v>-51000</v>
      </c>
    </row>
    <row r="40" spans="2:6" ht="15" hidden="1">
      <c r="B40" s="32" t="s">
        <v>155</v>
      </c>
      <c r="C40" s="91"/>
      <c r="D40" s="28">
        <v>-278987</v>
      </c>
      <c r="E40" s="6"/>
      <c r="F40" s="28">
        <v>-297586</v>
      </c>
    </row>
    <row r="41" spans="2:6" ht="15" hidden="1">
      <c r="B41" s="32" t="s">
        <v>154</v>
      </c>
      <c r="C41" s="91"/>
      <c r="D41" s="28">
        <v>-8946</v>
      </c>
      <c r="E41" s="28"/>
      <c r="F41" s="28">
        <v>-12691</v>
      </c>
    </row>
    <row r="42" spans="2:6" ht="15" hidden="1">
      <c r="B42" s="32" t="s">
        <v>153</v>
      </c>
      <c r="C42" s="91"/>
      <c r="D42" s="28">
        <v>-103638</v>
      </c>
      <c r="E42" s="28"/>
      <c r="F42" s="28">
        <v>-195592</v>
      </c>
    </row>
    <row r="43" spans="1:8" ht="15">
      <c r="A43" s="32" t="s">
        <v>187</v>
      </c>
      <c r="C43" s="91"/>
      <c r="D43" s="28">
        <v>332256</v>
      </c>
      <c r="E43" s="28"/>
      <c r="F43" s="28">
        <v>-94506</v>
      </c>
      <c r="G43" s="25"/>
      <c r="H43" s="25"/>
    </row>
    <row r="44" spans="4:6" ht="15.75" thickBot="1">
      <c r="D44" s="92"/>
      <c r="E44" s="25"/>
      <c r="F44" s="93"/>
    </row>
    <row r="45" spans="1:6" ht="15">
      <c r="A45" s="32" t="s">
        <v>134</v>
      </c>
      <c r="D45" s="28">
        <f>+D27+D34+D43</f>
        <v>341380</v>
      </c>
      <c r="E45" s="25"/>
      <c r="F45" s="28">
        <f>+F27+F34+F43</f>
        <v>252048</v>
      </c>
    </row>
    <row r="46" spans="4:6" ht="15">
      <c r="D46" s="25"/>
      <c r="E46" s="25"/>
      <c r="F46" s="25"/>
    </row>
    <row r="47" spans="1:6" ht="15">
      <c r="A47" s="32" t="s">
        <v>147</v>
      </c>
      <c r="D47" s="25">
        <v>1018980</v>
      </c>
      <c r="E47" s="25"/>
      <c r="F47" s="25">
        <v>1659797</v>
      </c>
    </row>
    <row r="48" spans="4:6" ht="15">
      <c r="D48" s="25"/>
      <c r="E48" s="25"/>
      <c r="F48" s="25"/>
    </row>
    <row r="49" spans="1:6" ht="15">
      <c r="A49" s="32" t="s">
        <v>137</v>
      </c>
      <c r="D49" s="25">
        <v>2707</v>
      </c>
      <c r="E49" s="25"/>
      <c r="F49" s="25">
        <v>1823</v>
      </c>
    </row>
    <row r="50" spans="4:6" ht="15">
      <c r="D50" s="25"/>
      <c r="E50" s="25"/>
      <c r="F50" s="25"/>
    </row>
    <row r="51" spans="1:6" ht="15.75" thickBot="1">
      <c r="A51" s="32" t="s">
        <v>148</v>
      </c>
      <c r="D51" s="94">
        <f>+D45+D47+D49</f>
        <v>1363067</v>
      </c>
      <c r="E51" s="25"/>
      <c r="F51" s="94">
        <f>+F45+F47+F49</f>
        <v>1913668</v>
      </c>
    </row>
    <row r="52" ht="11.25" customHeight="1" thickTop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>
      <c r="B74" s="32" t="s">
        <v>278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 password="C724" sheet="1" objects="1" scenarios="1"/>
  <mergeCells count="1">
    <mergeCell ref="D11:F11"/>
  </mergeCells>
  <printOptions/>
  <pageMargins left="0.6811" right="0.61" top="0.786" bottom="1.14" header="0.5118" footer="0.7"/>
  <pageSetup horizontalDpi="600" verticalDpi="600" orientation="portrait" paperSize="9" scale="70" r:id="rId2"/>
  <headerFooter alignWithMargins="0">
    <oddFooter>&amp;C&amp;12(The Condensed Consolidated Cash Flow Statement should be read in conjunction with the Annual Financial Statements
for the year ended 31 March 2003)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2"/>
  <sheetViews>
    <sheetView view="pageBreakPreview" zoomScale="60" zoomScaleNormal="75" workbookViewId="0" topLeftCell="A1">
      <selection activeCell="D26" sqref="D26"/>
    </sheetView>
  </sheetViews>
  <sheetFormatPr defaultColWidth="9.140625" defaultRowHeight="16.5" customHeight="1"/>
  <cols>
    <col min="1" max="2" width="3.00390625" style="96" customWidth="1"/>
    <col min="3" max="3" width="42.28125" style="96" customWidth="1"/>
    <col min="4" max="4" width="17.140625" style="96" bestFit="1" customWidth="1"/>
    <col min="5" max="5" width="2.421875" style="96" customWidth="1"/>
    <col min="6" max="6" width="12.00390625" style="96" customWidth="1"/>
    <col min="7" max="7" width="2.421875" style="96" customWidth="1"/>
    <col min="8" max="8" width="12.421875" style="96" customWidth="1"/>
    <col min="9" max="9" width="2.421875" style="96" customWidth="1"/>
    <col min="10" max="10" width="14.57421875" style="96" customWidth="1"/>
    <col min="11" max="11" width="2.421875" style="96" customWidth="1"/>
    <col min="12" max="12" width="15.28125" style="96" customWidth="1"/>
    <col min="13" max="13" width="2.8515625" style="96" customWidth="1"/>
    <col min="14" max="16384" width="9.140625" style="96" customWidth="1"/>
  </cols>
  <sheetData>
    <row r="2" ht="16.5" customHeight="1">
      <c r="A2" s="95" t="s">
        <v>177</v>
      </c>
    </row>
    <row r="3" ht="16.5" customHeight="1">
      <c r="A3" s="97" t="s">
        <v>178</v>
      </c>
    </row>
    <row r="5" spans="12:13" ht="16.5" customHeight="1">
      <c r="L5" s="98"/>
      <c r="M5" s="99" t="s">
        <v>188</v>
      </c>
    </row>
    <row r="6" spans="6:12" ht="16.5" customHeight="1">
      <c r="F6" s="100"/>
      <c r="L6" s="101"/>
    </row>
    <row r="7" ht="16.5" customHeight="1">
      <c r="A7" s="95" t="s">
        <v>255</v>
      </c>
    </row>
    <row r="8" ht="16.5" customHeight="1">
      <c r="A8" s="95"/>
    </row>
    <row r="9" ht="16.5" customHeight="1">
      <c r="A9" s="95"/>
    </row>
    <row r="10" ht="16.5" customHeight="1">
      <c r="A10" s="95"/>
    </row>
    <row r="11" spans="1:10" ht="16.5" customHeight="1">
      <c r="A11" s="95"/>
      <c r="D11" s="102" t="s">
        <v>272</v>
      </c>
      <c r="F11" s="142" t="s">
        <v>157</v>
      </c>
      <c r="G11" s="142"/>
      <c r="H11" s="142"/>
      <c r="J11" s="96" t="s">
        <v>156</v>
      </c>
    </row>
    <row r="12" ht="16.5" customHeight="1">
      <c r="A12" s="95"/>
    </row>
    <row r="13" spans="1:12" ht="16.5" customHeight="1">
      <c r="A13" s="95"/>
      <c r="D13" s="102" t="s">
        <v>111</v>
      </c>
      <c r="F13" s="102" t="s">
        <v>113</v>
      </c>
      <c r="H13" s="102" t="s">
        <v>115</v>
      </c>
      <c r="J13" s="102" t="s">
        <v>117</v>
      </c>
      <c r="L13" s="102"/>
    </row>
    <row r="14" spans="1:12" ht="16.5" customHeight="1">
      <c r="A14" s="95"/>
      <c r="D14" s="102" t="s">
        <v>112</v>
      </c>
      <c r="F14" s="102" t="s">
        <v>114</v>
      </c>
      <c r="H14" s="102" t="s">
        <v>116</v>
      </c>
      <c r="J14" s="102" t="s">
        <v>118</v>
      </c>
      <c r="L14" s="102" t="s">
        <v>82</v>
      </c>
    </row>
    <row r="15" spans="4:12" ht="16.5" customHeight="1">
      <c r="D15" s="102" t="s">
        <v>16</v>
      </c>
      <c r="F15" s="102" t="s">
        <v>16</v>
      </c>
      <c r="H15" s="102" t="s">
        <v>16</v>
      </c>
      <c r="J15" s="102" t="s">
        <v>16</v>
      </c>
      <c r="L15" s="102" t="s">
        <v>16</v>
      </c>
    </row>
    <row r="17" ht="16.5" customHeight="1">
      <c r="A17" s="96" t="s">
        <v>246</v>
      </c>
    </row>
    <row r="19" spans="1:12" ht="16.5" customHeight="1">
      <c r="A19" s="96" t="s">
        <v>243</v>
      </c>
      <c r="D19" s="96">
        <v>1859914</v>
      </c>
      <c r="F19" s="96">
        <v>460882</v>
      </c>
      <c r="H19" s="96">
        <v>96802</v>
      </c>
      <c r="J19" s="96">
        <v>7200722</v>
      </c>
      <c r="L19" s="96">
        <v>9618320</v>
      </c>
    </row>
    <row r="20" spans="4:12" ht="16.5" customHeight="1"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16.5" customHeight="1">
      <c r="A21" s="96" t="s">
        <v>119</v>
      </c>
      <c r="D21" s="106">
        <v>0</v>
      </c>
      <c r="E21" s="107"/>
      <c r="F21" s="107">
        <v>0</v>
      </c>
      <c r="G21" s="107"/>
      <c r="H21" s="107">
        <v>3096</v>
      </c>
      <c r="I21" s="107"/>
      <c r="J21" s="107">
        <v>0</v>
      </c>
      <c r="K21" s="107"/>
      <c r="L21" s="108">
        <f>SUM(D21:J21)</f>
        <v>3096</v>
      </c>
    </row>
    <row r="22" spans="1:12" ht="16.5" customHeight="1">
      <c r="A22" s="96" t="s">
        <v>249</v>
      </c>
      <c r="D22" s="109">
        <v>0</v>
      </c>
      <c r="E22" s="110"/>
      <c r="F22" s="110">
        <v>0</v>
      </c>
      <c r="G22" s="110"/>
      <c r="H22" s="110">
        <v>55</v>
      </c>
      <c r="I22" s="110"/>
      <c r="J22" s="110">
        <v>0</v>
      </c>
      <c r="K22" s="110"/>
      <c r="L22" s="111">
        <f>SUM(D22:J22)</f>
        <v>55</v>
      </c>
    </row>
    <row r="23" spans="4:12" ht="16.5" customHeight="1"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16.5" customHeight="1">
      <c r="A24" s="96" t="s">
        <v>120</v>
      </c>
      <c r="D24" s="96">
        <f>SUM(D21:D23)</f>
        <v>0</v>
      </c>
      <c r="F24" s="96">
        <f>SUM(F21:F23)</f>
        <v>0</v>
      </c>
      <c r="H24" s="96">
        <f>SUM(H21:H23)</f>
        <v>3151</v>
      </c>
      <c r="J24" s="96">
        <f>SUM(J21:J23)</f>
        <v>0</v>
      </c>
      <c r="L24" s="96">
        <f>SUM(L21:L23)</f>
        <v>3151</v>
      </c>
    </row>
    <row r="25" spans="1:12" ht="16.5" customHeight="1">
      <c r="A25" s="96" t="s">
        <v>121</v>
      </c>
      <c r="D25" s="96">
        <v>0</v>
      </c>
      <c r="F25" s="96">
        <v>0</v>
      </c>
      <c r="H25" s="96">
        <v>0</v>
      </c>
      <c r="J25" s="96">
        <f>'Inc.Statements'!I41</f>
        <v>450381</v>
      </c>
      <c r="L25" s="96">
        <f>SUM(D25:J25)</f>
        <v>450381</v>
      </c>
    </row>
    <row r="26" spans="1:12" ht="16.5" customHeight="1">
      <c r="A26" s="96" t="s">
        <v>122</v>
      </c>
      <c r="D26" s="96">
        <v>0</v>
      </c>
      <c r="F26" s="96">
        <v>0</v>
      </c>
      <c r="H26" s="96">
        <v>0</v>
      </c>
      <c r="J26" s="96">
        <v>0</v>
      </c>
      <c r="L26" s="96">
        <f>SUM(D26:J26)</f>
        <v>0</v>
      </c>
    </row>
    <row r="27" spans="4:12" ht="16.5" customHeight="1"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ht="16.5" customHeight="1">
      <c r="A28" s="96" t="s">
        <v>244</v>
      </c>
      <c r="D28" s="96">
        <f>D19+D24+D25+D26</f>
        <v>1859914</v>
      </c>
      <c r="F28" s="96">
        <f>F19+F24+F25+F26</f>
        <v>460882</v>
      </c>
      <c r="H28" s="96">
        <f>H19+H24+H25+H26</f>
        <v>99953</v>
      </c>
      <c r="J28" s="96">
        <f>J19+J24+J25+J26</f>
        <v>7651103</v>
      </c>
      <c r="L28" s="96">
        <f>L19+L24+L25+L26</f>
        <v>10071852</v>
      </c>
    </row>
    <row r="29" spans="4:12" ht="16.5" customHeight="1">
      <c r="D29" s="105"/>
      <c r="E29" s="105"/>
      <c r="F29" s="105"/>
      <c r="G29" s="105"/>
      <c r="H29" s="105"/>
      <c r="I29" s="105"/>
      <c r="J29" s="105"/>
      <c r="K29" s="105"/>
      <c r="L29" s="105"/>
    </row>
    <row r="30" spans="4:12" ht="16.5" customHeight="1">
      <c r="D30" s="103"/>
      <c r="E30" s="103"/>
      <c r="F30" s="103"/>
      <c r="G30" s="103"/>
      <c r="H30" s="103"/>
      <c r="I30" s="103"/>
      <c r="J30" s="103"/>
      <c r="K30" s="103"/>
      <c r="L30" s="103"/>
    </row>
    <row r="31" spans="4:12" ht="16.5" customHeight="1"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6.5" customHeight="1">
      <c r="A32" s="96" t="s">
        <v>245</v>
      </c>
      <c r="D32" s="103"/>
      <c r="E32" s="103"/>
      <c r="F32" s="103"/>
      <c r="G32" s="103"/>
      <c r="H32" s="103"/>
      <c r="I32" s="103"/>
      <c r="J32" s="103"/>
      <c r="K32" s="103"/>
      <c r="L32" s="103"/>
    </row>
    <row r="33" spans="4:12" ht="16.5" customHeight="1">
      <c r="D33" s="103"/>
      <c r="E33" s="103"/>
      <c r="F33" s="103"/>
      <c r="G33" s="103"/>
      <c r="H33" s="103"/>
      <c r="I33" s="103"/>
      <c r="J33" s="103"/>
      <c r="K33" s="103"/>
      <c r="L33" s="103"/>
    </row>
    <row r="34" spans="1:12" ht="16.5" customHeight="1">
      <c r="A34" s="96" t="s">
        <v>273</v>
      </c>
      <c r="D34" s="103">
        <v>1859914</v>
      </c>
      <c r="E34" s="103"/>
      <c r="F34" s="103">
        <v>460882</v>
      </c>
      <c r="G34" s="103"/>
      <c r="H34" s="103">
        <v>86916</v>
      </c>
      <c r="I34" s="103"/>
      <c r="J34" s="103">
        <v>6453535</v>
      </c>
      <c r="K34" s="103"/>
      <c r="L34" s="103">
        <v>8861247</v>
      </c>
    </row>
    <row r="35" spans="4:12" ht="16.5" customHeight="1"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2" ht="16.5" customHeight="1">
      <c r="A36" s="96" t="s">
        <v>119</v>
      </c>
      <c r="D36" s="106">
        <v>0</v>
      </c>
      <c r="E36" s="107"/>
      <c r="F36" s="107">
        <v>0</v>
      </c>
      <c r="G36" s="107"/>
      <c r="H36" s="107">
        <v>2955</v>
      </c>
      <c r="I36" s="107"/>
      <c r="J36" s="107">
        <v>0</v>
      </c>
      <c r="K36" s="107"/>
      <c r="L36" s="108">
        <f>SUM(D36:J36)</f>
        <v>2955</v>
      </c>
    </row>
    <row r="37" spans="1:12" ht="16.5" customHeight="1">
      <c r="A37" s="96" t="s">
        <v>247</v>
      </c>
      <c r="D37" s="109">
        <v>0</v>
      </c>
      <c r="E37" s="110"/>
      <c r="F37" s="110">
        <v>0</v>
      </c>
      <c r="G37" s="110"/>
      <c r="H37" s="110">
        <v>0</v>
      </c>
      <c r="I37" s="110"/>
      <c r="J37" s="110">
        <v>0</v>
      </c>
      <c r="K37" s="110"/>
      <c r="L37" s="111">
        <f>SUM(D37:J37)</f>
        <v>0</v>
      </c>
    </row>
    <row r="38" spans="4:12" ht="16.5" customHeight="1">
      <c r="D38" s="103"/>
      <c r="E38" s="103"/>
      <c r="F38" s="103"/>
      <c r="G38" s="103"/>
      <c r="H38" s="103"/>
      <c r="I38" s="103"/>
      <c r="J38" s="103"/>
      <c r="K38" s="103"/>
      <c r="L38" s="103"/>
    </row>
    <row r="39" spans="1:12" ht="16.5" customHeight="1">
      <c r="A39" s="96" t="s">
        <v>120</v>
      </c>
      <c r="D39" s="96">
        <f>SUM(D36:D38)</f>
        <v>0</v>
      </c>
      <c r="F39" s="96">
        <f>SUM(F36:F38)</f>
        <v>0</v>
      </c>
      <c r="H39" s="96">
        <f>SUM(H36:H38)</f>
        <v>2955</v>
      </c>
      <c r="J39" s="96">
        <f>SUM(J36:J38)</f>
        <v>0</v>
      </c>
      <c r="L39" s="96">
        <f>SUM(L36:L38)</f>
        <v>2955</v>
      </c>
    </row>
    <row r="40" spans="1:12" ht="16.5" customHeight="1">
      <c r="A40" s="96" t="s">
        <v>121</v>
      </c>
      <c r="D40" s="96">
        <v>0</v>
      </c>
      <c r="F40" s="96">
        <v>0</v>
      </c>
      <c r="H40" s="96">
        <v>0</v>
      </c>
      <c r="J40" s="96">
        <f>'Inc.Statements'!K41</f>
        <v>275563</v>
      </c>
      <c r="L40" s="96">
        <f>SUM(D40:J40)</f>
        <v>275563</v>
      </c>
    </row>
    <row r="41" spans="1:12" ht="16.5" customHeight="1">
      <c r="A41" s="96" t="s">
        <v>122</v>
      </c>
      <c r="D41" s="96">
        <v>0</v>
      </c>
      <c r="F41" s="96">
        <v>0</v>
      </c>
      <c r="H41" s="96">
        <v>0</v>
      </c>
      <c r="J41" s="96">
        <v>0</v>
      </c>
      <c r="L41" s="96">
        <f>SUM(D41:J41)</f>
        <v>0</v>
      </c>
    </row>
    <row r="42" spans="4:12" ht="16.5" customHeight="1">
      <c r="D42" s="105"/>
      <c r="E42" s="105"/>
      <c r="F42" s="105"/>
      <c r="G42" s="105"/>
      <c r="H42" s="105"/>
      <c r="I42" s="105"/>
      <c r="J42" s="105"/>
      <c r="K42" s="105"/>
      <c r="L42" s="105"/>
    </row>
    <row r="43" spans="1:13" ht="16.5" customHeight="1">
      <c r="A43" s="96" t="s">
        <v>250</v>
      </c>
      <c r="D43" s="96">
        <f>D34+D39+D40+D41</f>
        <v>1859914</v>
      </c>
      <c r="F43" s="96">
        <f>F34+F39+F40+F41</f>
        <v>460882</v>
      </c>
      <c r="H43" s="96">
        <f>H34+H39+H40+H41</f>
        <v>89871</v>
      </c>
      <c r="J43" s="96">
        <f>J34+J39+J40+J41</f>
        <v>6729098</v>
      </c>
      <c r="L43" s="96">
        <f>L34+L39+L40+L41</f>
        <v>9139765</v>
      </c>
      <c r="M43" s="112"/>
    </row>
    <row r="44" spans="4:12" ht="8.25" customHeight="1">
      <c r="D44" s="105"/>
      <c r="E44" s="105"/>
      <c r="F44" s="105"/>
      <c r="G44" s="105"/>
      <c r="H44" s="105"/>
      <c r="I44" s="105"/>
      <c r="J44" s="105"/>
      <c r="K44" s="105"/>
      <c r="L44" s="105"/>
    </row>
    <row r="45" spans="4:12" ht="16.5" customHeight="1">
      <c r="D45" s="103"/>
      <c r="E45" s="103"/>
      <c r="F45" s="103"/>
      <c r="G45" s="103"/>
      <c r="H45" s="103"/>
      <c r="I45" s="103"/>
      <c r="J45" s="103"/>
      <c r="K45" s="103"/>
      <c r="L45" s="103"/>
    </row>
    <row r="46" spans="4:12" ht="16.5" customHeight="1">
      <c r="D46" s="103"/>
      <c r="E46" s="103"/>
      <c r="F46" s="103"/>
      <c r="G46" s="103"/>
      <c r="H46" s="103"/>
      <c r="I46" s="103"/>
      <c r="J46" s="103"/>
      <c r="K46" s="103"/>
      <c r="L46" s="103"/>
    </row>
    <row r="47" ht="16.5" customHeight="1">
      <c r="A47" s="96" t="s">
        <v>161</v>
      </c>
    </row>
    <row r="82" ht="16.5" customHeight="1">
      <c r="B82" s="96" t="s">
        <v>278</v>
      </c>
    </row>
  </sheetData>
  <sheetProtection password="C724" sheet="1" objects="1" scenarios="1"/>
  <mergeCells count="1">
    <mergeCell ref="F11:H11"/>
  </mergeCells>
  <printOptions/>
  <pageMargins left="0.61" right="0.48" top="1" bottom="1.15" header="0.5" footer="0.7"/>
  <pageSetup horizontalDpi="600" verticalDpi="600" orientation="portrait" paperSize="9" scale="70" r:id="rId2"/>
  <headerFooter alignWithMargins="0">
    <oddFooter>&amp;C&amp;11(The Condensed Consolidated  Statement of Changes in Equity should be read in conjunction with the Annual Financial Statements 
for the year ended 31 March 2003)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260"/>
  <sheetViews>
    <sheetView view="pageBreakPreview" zoomScale="70" zoomScaleNormal="75" zoomScaleSheetLayoutView="70" workbookViewId="0" topLeftCell="A84">
      <selection activeCell="I101" sqref="I101"/>
    </sheetView>
  </sheetViews>
  <sheetFormatPr defaultColWidth="9.140625" defaultRowHeight="12.75"/>
  <cols>
    <col min="1" max="1" width="6.421875" style="4" customWidth="1"/>
    <col min="2" max="2" width="3.28125" style="4" customWidth="1"/>
    <col min="3" max="3" width="6.28125" style="4" customWidth="1"/>
    <col min="4" max="4" width="5.140625" style="4" customWidth="1"/>
    <col min="5" max="5" width="3.00390625" style="4" customWidth="1"/>
    <col min="6" max="6" width="19.421875" style="4" customWidth="1"/>
    <col min="7" max="7" width="13.8515625" style="4" customWidth="1"/>
    <col min="8" max="8" width="2.140625" style="4" customWidth="1"/>
    <col min="9" max="9" width="15.28125" style="4" customWidth="1"/>
    <col min="10" max="10" width="2.140625" style="4" customWidth="1"/>
    <col min="11" max="11" width="15.7109375" style="4" bestFit="1" customWidth="1"/>
    <col min="12" max="12" width="2.28125" style="4" customWidth="1"/>
    <col min="13" max="13" width="14.57421875" style="4" bestFit="1" customWidth="1"/>
    <col min="14" max="14" width="2.140625" style="4" customWidth="1"/>
    <col min="15" max="15" width="17.8515625" style="4" customWidth="1"/>
    <col min="16" max="16" width="7.8515625" style="4" customWidth="1"/>
    <col min="17" max="17" width="4.57421875" style="4" customWidth="1"/>
    <col min="18" max="18" width="11.7109375" style="4" customWidth="1"/>
    <col min="19" max="19" width="6.28125" style="4" customWidth="1"/>
    <col min="20" max="16384" width="7.8515625" style="4" customWidth="1"/>
  </cols>
  <sheetData>
    <row r="3" spans="1:2" ht="15.75">
      <c r="A3" s="33" t="s">
        <v>177</v>
      </c>
      <c r="B3" s="32"/>
    </row>
    <row r="4" spans="1:2" ht="15">
      <c r="A4" s="61" t="s">
        <v>178</v>
      </c>
      <c r="B4" s="32"/>
    </row>
    <row r="5" spans="1:2" ht="15">
      <c r="A5" s="32"/>
      <c r="B5" s="32"/>
    </row>
    <row r="8" spans="6:15" ht="15.75">
      <c r="F8" s="113" t="s">
        <v>189</v>
      </c>
      <c r="G8" s="114"/>
      <c r="H8" s="114"/>
      <c r="I8" s="114"/>
      <c r="O8" s="22" t="s">
        <v>190</v>
      </c>
    </row>
    <row r="9" ht="15.75">
      <c r="A9" s="5" t="s">
        <v>191</v>
      </c>
    </row>
    <row r="11" spans="1:5" ht="15.75">
      <c r="A11" s="31" t="s">
        <v>192</v>
      </c>
      <c r="B11" s="4" t="s">
        <v>55</v>
      </c>
      <c r="C11" s="5"/>
      <c r="D11" s="5"/>
      <c r="E11" s="5"/>
    </row>
    <row r="12" ht="15">
      <c r="B12" s="4" t="s">
        <v>193</v>
      </c>
    </row>
    <row r="13" ht="15">
      <c r="B13" s="4" t="s">
        <v>194</v>
      </c>
    </row>
    <row r="14" ht="15">
      <c r="B14" s="4" t="s">
        <v>162</v>
      </c>
    </row>
    <row r="16" ht="15">
      <c r="B16" s="4" t="s">
        <v>268</v>
      </c>
    </row>
    <row r="17" ht="15">
      <c r="B17" s="4" t="s">
        <v>279</v>
      </c>
    </row>
    <row r="18" ht="15">
      <c r="B18" s="4" t="s">
        <v>274</v>
      </c>
    </row>
    <row r="20" ht="15">
      <c r="B20" s="4" t="s">
        <v>267</v>
      </c>
    </row>
    <row r="21" ht="15">
      <c r="B21" s="4" t="s">
        <v>263</v>
      </c>
    </row>
    <row r="22" ht="15">
      <c r="B22" s="4" t="s">
        <v>264</v>
      </c>
    </row>
    <row r="25" spans="1:2" ht="15">
      <c r="A25" s="4" t="s">
        <v>195</v>
      </c>
      <c r="B25" s="4" t="s">
        <v>138</v>
      </c>
    </row>
    <row r="26" ht="15">
      <c r="B26" s="4" t="s">
        <v>196</v>
      </c>
    </row>
    <row r="27" ht="15">
      <c r="B27" s="4" t="s">
        <v>248</v>
      </c>
    </row>
    <row r="30" spans="1:2" ht="15">
      <c r="A30" s="4" t="s">
        <v>197</v>
      </c>
      <c r="B30" s="4" t="s">
        <v>76</v>
      </c>
    </row>
    <row r="31" ht="15">
      <c r="B31" s="4" t="s">
        <v>198</v>
      </c>
    </row>
    <row r="32" ht="15">
      <c r="B32" s="4" t="s">
        <v>199</v>
      </c>
    </row>
    <row r="35" spans="1:2" ht="15">
      <c r="A35" s="4" t="s">
        <v>200</v>
      </c>
      <c r="B35" s="4" t="s">
        <v>56</v>
      </c>
    </row>
    <row r="36" ht="15">
      <c r="B36" s="4" t="s">
        <v>57</v>
      </c>
    </row>
    <row r="39" spans="1:2" ht="15">
      <c r="A39" s="4" t="s">
        <v>201</v>
      </c>
      <c r="B39" s="4" t="s">
        <v>126</v>
      </c>
    </row>
    <row r="40" ht="15">
      <c r="B40" s="4" t="s">
        <v>202</v>
      </c>
    </row>
    <row r="41" ht="15">
      <c r="B41" s="4" t="s">
        <v>203</v>
      </c>
    </row>
    <row r="42" ht="15">
      <c r="B42" s="4" t="s">
        <v>204</v>
      </c>
    </row>
    <row r="45" spans="1:2" ht="15">
      <c r="A45" s="4" t="s">
        <v>205</v>
      </c>
      <c r="B45" s="4" t="s">
        <v>77</v>
      </c>
    </row>
    <row r="46" spans="1:2" ht="15">
      <c r="A46" s="4" t="s">
        <v>69</v>
      </c>
      <c r="B46" s="4" t="s">
        <v>282</v>
      </c>
    </row>
    <row r="47" ht="15">
      <c r="B47" s="4" t="s">
        <v>283</v>
      </c>
    </row>
    <row r="49" ht="15">
      <c r="B49" s="4" t="s">
        <v>206</v>
      </c>
    </row>
    <row r="50" ht="15">
      <c r="B50" s="4" t="s">
        <v>207</v>
      </c>
    </row>
    <row r="53" spans="1:7" ht="15.75">
      <c r="A53" s="4" t="s">
        <v>208</v>
      </c>
      <c r="B53" s="4" t="s">
        <v>107</v>
      </c>
      <c r="G53" s="5"/>
    </row>
    <row r="54" spans="2:7" ht="15.75">
      <c r="B54" s="4" t="s">
        <v>260</v>
      </c>
      <c r="G54" s="5"/>
    </row>
    <row r="55" ht="15.75">
      <c r="G55" s="5"/>
    </row>
    <row r="56" ht="15.75">
      <c r="G56" s="5"/>
    </row>
    <row r="57" spans="1:17" ht="15.75">
      <c r="A57" s="4" t="s">
        <v>209</v>
      </c>
      <c r="B57" s="4" t="s">
        <v>99</v>
      </c>
      <c r="G57" s="5"/>
      <c r="Q57" s="5"/>
    </row>
    <row r="58" ht="15">
      <c r="B58" s="4" t="s">
        <v>100</v>
      </c>
    </row>
    <row r="59" spans="6:18" ht="15">
      <c r="F59" s="8"/>
      <c r="J59" s="8"/>
      <c r="L59" s="8"/>
      <c r="M59" s="8"/>
      <c r="N59" s="8"/>
      <c r="P59" s="16"/>
      <c r="Q59" s="16"/>
      <c r="R59" s="8"/>
    </row>
    <row r="60" spans="6:18" ht="15">
      <c r="F60" s="8"/>
      <c r="I60" s="16" t="s">
        <v>140</v>
      </c>
      <c r="J60" s="8"/>
      <c r="L60" s="8"/>
      <c r="M60" s="8"/>
      <c r="N60" s="8"/>
      <c r="P60" s="16"/>
      <c r="Q60" s="16"/>
      <c r="R60" s="8"/>
    </row>
    <row r="61" spans="6:18" ht="15">
      <c r="F61" s="8"/>
      <c r="G61" s="8" t="s">
        <v>130</v>
      </c>
      <c r="I61" s="16" t="s">
        <v>163</v>
      </c>
      <c r="J61" s="8"/>
      <c r="K61" s="8" t="s">
        <v>101</v>
      </c>
      <c r="L61" s="8"/>
      <c r="M61" s="8" t="s">
        <v>102</v>
      </c>
      <c r="N61" s="8"/>
      <c r="P61" s="16"/>
      <c r="Q61" s="16"/>
      <c r="R61" s="8"/>
    </row>
    <row r="62" spans="6:18" ht="15">
      <c r="F62" s="8"/>
      <c r="J62" s="8"/>
      <c r="L62" s="8"/>
      <c r="N62" s="8"/>
      <c r="P62" s="16"/>
      <c r="Q62" s="16"/>
      <c r="R62" s="8"/>
    </row>
    <row r="63" spans="5:18" ht="15">
      <c r="E63" s="143" t="s">
        <v>16</v>
      </c>
      <c r="F63" s="143"/>
      <c r="G63" s="143"/>
      <c r="I63" s="8" t="s">
        <v>16</v>
      </c>
      <c r="J63" s="8"/>
      <c r="K63" s="8" t="s">
        <v>16</v>
      </c>
      <c r="L63" s="8"/>
      <c r="M63" s="8" t="s">
        <v>16</v>
      </c>
      <c r="N63" s="8"/>
      <c r="P63" s="16"/>
      <c r="Q63" s="16"/>
      <c r="R63" s="8"/>
    </row>
    <row r="64" spans="6:18" ht="15">
      <c r="F64" s="8"/>
      <c r="J64" s="8"/>
      <c r="L64" s="8"/>
      <c r="N64" s="8"/>
      <c r="P64" s="16"/>
      <c r="Q64" s="16"/>
      <c r="R64" s="8"/>
    </row>
    <row r="65" spans="2:18" ht="15">
      <c r="B65" s="4" t="s">
        <v>158</v>
      </c>
      <c r="F65" s="8"/>
      <c r="J65" s="8"/>
      <c r="L65" s="8"/>
      <c r="N65" s="8"/>
      <c r="P65" s="16"/>
      <c r="Q65" s="16"/>
      <c r="R65" s="8"/>
    </row>
    <row r="66" spans="2:18" ht="15">
      <c r="B66" s="4" t="s">
        <v>50</v>
      </c>
      <c r="F66" s="8"/>
      <c r="J66" s="8"/>
      <c r="L66" s="8"/>
      <c r="N66" s="8"/>
      <c r="P66" s="16"/>
      <c r="Q66" s="16"/>
      <c r="R66" s="8"/>
    </row>
    <row r="67" spans="3:18" ht="15">
      <c r="C67" s="4" t="s">
        <v>127</v>
      </c>
      <c r="F67" s="8"/>
      <c r="G67" s="25">
        <v>936069</v>
      </c>
      <c r="H67" s="25"/>
      <c r="I67" s="25">
        <v>542490</v>
      </c>
      <c r="J67" s="26"/>
      <c r="K67" s="9">
        <v>0</v>
      </c>
      <c r="L67" s="26"/>
      <c r="M67" s="25">
        <f>G67+I67+K67</f>
        <v>1478559</v>
      </c>
      <c r="N67" s="26"/>
      <c r="P67" s="16"/>
      <c r="Q67" s="16"/>
      <c r="R67" s="8"/>
    </row>
    <row r="68" spans="2:18" ht="15">
      <c r="B68" s="4" t="s">
        <v>128</v>
      </c>
      <c r="F68" s="8"/>
      <c r="G68" s="115">
        <f>SUM(G67:G67)</f>
        <v>936069</v>
      </c>
      <c r="H68" s="28"/>
      <c r="I68" s="116">
        <f>SUM(I67:I67)</f>
        <v>542490</v>
      </c>
      <c r="J68" s="117"/>
      <c r="K68" s="118">
        <f>SUM(K67:K67)</f>
        <v>0</v>
      </c>
      <c r="L68" s="119"/>
      <c r="M68" s="115">
        <f>SUM(M67:M67)</f>
        <v>1478559</v>
      </c>
      <c r="N68" s="26"/>
      <c r="P68" s="16"/>
      <c r="Q68" s="16"/>
      <c r="R68" s="8"/>
    </row>
    <row r="69" spans="6:18" ht="15">
      <c r="F69" s="8"/>
      <c r="G69" s="25"/>
      <c r="H69" s="25"/>
      <c r="I69" s="120"/>
      <c r="J69" s="119"/>
      <c r="K69" s="120"/>
      <c r="L69" s="119"/>
      <c r="M69" s="25"/>
      <c r="N69" s="26"/>
      <c r="P69" s="16"/>
      <c r="Q69" s="16"/>
      <c r="R69" s="8"/>
    </row>
    <row r="70" spans="2:18" ht="15">
      <c r="B70" s="4" t="s">
        <v>129</v>
      </c>
      <c r="F70" s="8"/>
      <c r="G70" s="25"/>
      <c r="H70" s="25"/>
      <c r="I70" s="120"/>
      <c r="J70" s="119"/>
      <c r="K70" s="120"/>
      <c r="L70" s="119"/>
      <c r="M70" s="25"/>
      <c r="N70" s="26"/>
      <c r="P70" s="16"/>
      <c r="Q70" s="16"/>
      <c r="R70" s="8"/>
    </row>
    <row r="71" spans="3:18" ht="15.75" thickBot="1">
      <c r="C71" s="4" t="s">
        <v>159</v>
      </c>
      <c r="F71" s="8"/>
      <c r="G71" s="29">
        <v>498140</v>
      </c>
      <c r="H71" s="25"/>
      <c r="I71" s="121">
        <v>-3705</v>
      </c>
      <c r="J71" s="119"/>
      <c r="K71" s="121">
        <v>5006</v>
      </c>
      <c r="L71" s="119"/>
      <c r="M71" s="29">
        <f>G71+I71+K71</f>
        <v>499441</v>
      </c>
      <c r="N71" s="26"/>
      <c r="P71" s="16"/>
      <c r="Q71" s="16"/>
      <c r="R71" s="8"/>
    </row>
    <row r="72" spans="6:18" ht="15.75" thickTop="1">
      <c r="F72" s="8"/>
      <c r="G72" s="25"/>
      <c r="H72" s="25"/>
      <c r="I72" s="25"/>
      <c r="J72" s="26"/>
      <c r="K72" s="25"/>
      <c r="L72" s="26"/>
      <c r="M72" s="122"/>
      <c r="N72" s="26"/>
      <c r="O72" s="25"/>
      <c r="P72" s="16"/>
      <c r="Q72" s="16"/>
      <c r="R72" s="8"/>
    </row>
    <row r="73" spans="6:18" ht="15">
      <c r="F73" s="8"/>
      <c r="G73" s="25"/>
      <c r="H73" s="25"/>
      <c r="I73" s="25"/>
      <c r="J73" s="26"/>
      <c r="K73" s="25"/>
      <c r="L73" s="26"/>
      <c r="M73" s="26"/>
      <c r="N73" s="26"/>
      <c r="O73" s="25"/>
      <c r="P73" s="16"/>
      <c r="Q73" s="16"/>
      <c r="R73" s="8"/>
    </row>
    <row r="74" spans="6:18" ht="15.75">
      <c r="F74" s="8"/>
      <c r="G74" s="25"/>
      <c r="H74" s="25"/>
      <c r="I74" s="25"/>
      <c r="J74" s="26"/>
      <c r="K74" s="25"/>
      <c r="L74" s="26"/>
      <c r="M74" s="26"/>
      <c r="N74" s="26"/>
      <c r="O74" s="22" t="s">
        <v>210</v>
      </c>
      <c r="P74" s="16"/>
      <c r="Q74" s="16"/>
      <c r="R74" s="8"/>
    </row>
    <row r="75" spans="6:18" ht="15">
      <c r="F75" s="8"/>
      <c r="G75" s="25"/>
      <c r="H75" s="25"/>
      <c r="I75" s="25"/>
      <c r="J75" s="26"/>
      <c r="K75" s="25"/>
      <c r="L75" s="26"/>
      <c r="M75" s="26"/>
      <c r="N75" s="26"/>
      <c r="O75" s="25"/>
      <c r="P75" s="16"/>
      <c r="Q75" s="16"/>
      <c r="R75" s="8"/>
    </row>
    <row r="76" spans="1:17" ht="15.75">
      <c r="A76" s="4" t="s">
        <v>211</v>
      </c>
      <c r="B76" s="4" t="s">
        <v>212</v>
      </c>
      <c r="Q76" s="5"/>
    </row>
    <row r="77" spans="2:17" ht="15.75">
      <c r="B77" s="4" t="s">
        <v>213</v>
      </c>
      <c r="Q77" s="5"/>
    </row>
    <row r="78" spans="2:17" ht="15.75">
      <c r="B78" s="4" t="s">
        <v>253</v>
      </c>
      <c r="Q78" s="5"/>
    </row>
    <row r="81" spans="1:2" ht="15">
      <c r="A81" s="4" t="s">
        <v>214</v>
      </c>
      <c r="B81" s="4" t="s">
        <v>215</v>
      </c>
    </row>
    <row r="82" ht="15">
      <c r="B82" s="4" t="s">
        <v>278</v>
      </c>
    </row>
    <row r="83" ht="15">
      <c r="B83" s="4" t="s">
        <v>284</v>
      </c>
    </row>
    <row r="84" ht="15">
      <c r="B84" s="4" t="s">
        <v>285</v>
      </c>
    </row>
    <row r="85" spans="2:6" ht="15.75">
      <c r="B85" s="4" t="s">
        <v>286</v>
      </c>
      <c r="F85" s="123"/>
    </row>
    <row r="86" spans="2:6" ht="15.75">
      <c r="B86" s="4" t="s">
        <v>287</v>
      </c>
      <c r="F86" s="123"/>
    </row>
    <row r="87" ht="15.75">
      <c r="F87" s="123"/>
    </row>
    <row r="88" spans="2:6" ht="15">
      <c r="B88" s="124"/>
      <c r="F88" s="125"/>
    </row>
    <row r="89" spans="1:2" ht="15">
      <c r="A89" s="4" t="s">
        <v>216</v>
      </c>
      <c r="B89" s="4" t="s">
        <v>74</v>
      </c>
    </row>
    <row r="90" ht="15">
      <c r="B90" s="4" t="s">
        <v>280</v>
      </c>
    </row>
    <row r="91" ht="15">
      <c r="B91" s="4" t="s">
        <v>288</v>
      </c>
    </row>
    <row r="92" ht="15">
      <c r="B92" s="4" t="s">
        <v>289</v>
      </c>
    </row>
    <row r="93" ht="15">
      <c r="B93" s="6" t="s">
        <v>290</v>
      </c>
    </row>
    <row r="94" ht="15">
      <c r="B94" s="6"/>
    </row>
    <row r="95" ht="15">
      <c r="B95" s="4" t="s">
        <v>281</v>
      </c>
    </row>
    <row r="96" ht="15.75">
      <c r="F96" s="126"/>
    </row>
    <row r="98" spans="1:7" ht="15">
      <c r="A98" s="4" t="s">
        <v>217</v>
      </c>
      <c r="B98" s="4" t="s">
        <v>84</v>
      </c>
      <c r="G98" s="16"/>
    </row>
    <row r="99" ht="15">
      <c r="B99" s="4" t="s">
        <v>85</v>
      </c>
    </row>
    <row r="101" ht="15">
      <c r="I101" s="8" t="s">
        <v>16</v>
      </c>
    </row>
    <row r="103" ht="15">
      <c r="B103" s="4" t="s">
        <v>86</v>
      </c>
    </row>
    <row r="104" spans="2:9" ht="15">
      <c r="B104" s="4" t="s">
        <v>87</v>
      </c>
      <c r="I104" s="19"/>
    </row>
    <row r="105" spans="2:9" ht="15">
      <c r="B105" s="4" t="s">
        <v>88</v>
      </c>
      <c r="I105" s="20">
        <f>11789+2979</f>
        <v>14768</v>
      </c>
    </row>
    <row r="106" ht="15">
      <c r="G106" s="20"/>
    </row>
    <row r="107" ht="15">
      <c r="G107" s="20"/>
    </row>
    <row r="108" spans="1:9" ht="15.75">
      <c r="A108" s="4" t="s">
        <v>218</v>
      </c>
      <c r="B108" s="4" t="s">
        <v>104</v>
      </c>
      <c r="I108" s="5"/>
    </row>
    <row r="109" spans="2:9" ht="15.75">
      <c r="B109" s="32" t="s">
        <v>295</v>
      </c>
      <c r="I109" s="5"/>
    </row>
    <row r="110" spans="1:9" ht="15.75">
      <c r="A110" s="5"/>
      <c r="B110" s="32" t="s">
        <v>300</v>
      </c>
      <c r="I110" s="5"/>
    </row>
    <row r="111" spans="1:9" ht="15.75">
      <c r="A111" s="5"/>
      <c r="B111" s="32" t="s">
        <v>299</v>
      </c>
      <c r="I111" s="5"/>
    </row>
    <row r="112" ht="15">
      <c r="B112" s="32"/>
    </row>
    <row r="113" ht="15">
      <c r="B113" s="32"/>
    </row>
    <row r="114" spans="1:11" ht="15.75">
      <c r="A114" s="4" t="s">
        <v>219</v>
      </c>
      <c r="B114" s="4" t="s">
        <v>103</v>
      </c>
      <c r="K114" s="5"/>
    </row>
    <row r="115" ht="15">
      <c r="B115" s="32" t="s">
        <v>291</v>
      </c>
    </row>
    <row r="116" ht="15">
      <c r="B116" s="32" t="s">
        <v>301</v>
      </c>
    </row>
    <row r="117" ht="15">
      <c r="B117" s="32" t="s">
        <v>302</v>
      </c>
    </row>
    <row r="120" spans="1:9" ht="15.75">
      <c r="A120" s="4" t="s">
        <v>220</v>
      </c>
      <c r="B120" s="4" t="s">
        <v>105</v>
      </c>
      <c r="I120" s="5"/>
    </row>
    <row r="121" spans="2:9" ht="15.75">
      <c r="B121" s="32" t="s">
        <v>296</v>
      </c>
      <c r="I121" s="5"/>
    </row>
    <row r="122" spans="2:9" ht="15.75">
      <c r="B122" s="32"/>
      <c r="I122" s="5"/>
    </row>
    <row r="123" spans="2:9" ht="15.75">
      <c r="B123" s="32" t="s">
        <v>292</v>
      </c>
      <c r="I123" s="5"/>
    </row>
    <row r="124" spans="2:9" ht="15.75">
      <c r="B124" s="32" t="s">
        <v>297</v>
      </c>
      <c r="I124" s="5"/>
    </row>
    <row r="125" spans="2:9" ht="15.75">
      <c r="B125" s="32" t="s">
        <v>298</v>
      </c>
      <c r="I125" s="5"/>
    </row>
    <row r="126" ht="15">
      <c r="B126" s="32"/>
    </row>
    <row r="127" spans="1:15" ht="15.75" hidden="1">
      <c r="A127" s="4" t="s">
        <v>125</v>
      </c>
      <c r="B127" s="4" t="s">
        <v>106</v>
      </c>
      <c r="L127" s="5"/>
      <c r="M127" s="5"/>
      <c r="N127" s="5"/>
      <c r="O127" s="5"/>
    </row>
    <row r="128" ht="15" hidden="1">
      <c r="B128" s="4" t="s">
        <v>139</v>
      </c>
    </row>
    <row r="129" ht="15" hidden="1"/>
    <row r="130" ht="15" hidden="1"/>
    <row r="132" spans="1:2" ht="15">
      <c r="A132" s="4" t="s">
        <v>221</v>
      </c>
      <c r="B132" s="4" t="s">
        <v>164</v>
      </c>
    </row>
    <row r="133" ht="15">
      <c r="B133" s="4" t="s">
        <v>222</v>
      </c>
    </row>
    <row r="135" ht="15.75">
      <c r="O135" s="22" t="s">
        <v>223</v>
      </c>
    </row>
    <row r="137" spans="1:2" ht="15">
      <c r="A137" s="4" t="s">
        <v>224</v>
      </c>
      <c r="B137" s="6" t="s">
        <v>58</v>
      </c>
    </row>
    <row r="138" spans="7:11" ht="15">
      <c r="G138" s="8" t="s">
        <v>261</v>
      </c>
      <c r="H138" s="7"/>
      <c r="I138" s="52"/>
      <c r="J138" s="7"/>
      <c r="K138" s="7"/>
    </row>
    <row r="139" spans="7:11" ht="15">
      <c r="G139" s="8" t="s">
        <v>16</v>
      </c>
      <c r="H139" s="8"/>
      <c r="I139" s="52"/>
      <c r="J139" s="8"/>
      <c r="K139" s="8"/>
    </row>
    <row r="140" spans="9:11" ht="15">
      <c r="I140" s="6"/>
      <c r="K140" s="6"/>
    </row>
    <row r="141" spans="2:11" ht="15">
      <c r="B141" s="6" t="s">
        <v>59</v>
      </c>
      <c r="D141" s="6"/>
      <c r="E141" s="6"/>
      <c r="F141" s="6"/>
      <c r="G141" s="9"/>
      <c r="H141" s="9"/>
      <c r="I141" s="9"/>
      <c r="J141" s="10"/>
      <c r="K141" s="6"/>
    </row>
    <row r="142" spans="2:11" ht="15">
      <c r="B142" s="6" t="s">
        <v>60</v>
      </c>
      <c r="D142" s="6"/>
      <c r="E142" s="6"/>
      <c r="F142" s="6"/>
      <c r="G142" s="9"/>
      <c r="H142" s="9"/>
      <c r="I142" s="9"/>
      <c r="J142" s="10"/>
      <c r="K142" s="6"/>
    </row>
    <row r="143" spans="2:11" ht="15">
      <c r="B143" s="6" t="s">
        <v>61</v>
      </c>
      <c r="D143" s="6"/>
      <c r="E143" s="6"/>
      <c r="F143" s="6"/>
      <c r="G143" s="9"/>
      <c r="H143" s="9"/>
      <c r="I143" s="9"/>
      <c r="J143" s="10"/>
      <c r="K143" s="6"/>
    </row>
    <row r="144" spans="2:11" ht="15">
      <c r="B144" s="6"/>
      <c r="C144" s="6"/>
      <c r="D144" s="6"/>
      <c r="E144" s="6"/>
      <c r="F144" s="6"/>
      <c r="G144" s="9"/>
      <c r="H144" s="9"/>
      <c r="I144" s="9"/>
      <c r="J144" s="10"/>
      <c r="K144" s="6"/>
    </row>
    <row r="145" spans="2:11" ht="15">
      <c r="B145" s="6" t="s">
        <v>62</v>
      </c>
      <c r="D145" s="6"/>
      <c r="E145" s="6"/>
      <c r="F145" s="6"/>
      <c r="G145" s="9"/>
      <c r="H145" s="9"/>
      <c r="I145" s="9"/>
      <c r="J145" s="10"/>
      <c r="K145" s="6"/>
    </row>
    <row r="146" spans="2:11" ht="15">
      <c r="B146" s="6"/>
      <c r="C146" s="11" t="s">
        <v>63</v>
      </c>
      <c r="D146" s="6"/>
      <c r="E146" s="6"/>
      <c r="F146" s="6"/>
      <c r="G146" s="104">
        <v>2550</v>
      </c>
      <c r="H146" s="9"/>
      <c r="I146" s="104"/>
      <c r="J146" s="10"/>
      <c r="K146" s="104"/>
    </row>
    <row r="147" spans="2:11" ht="15">
      <c r="B147" s="6"/>
      <c r="C147" s="11" t="s">
        <v>64</v>
      </c>
      <c r="D147" s="6"/>
      <c r="E147" s="6"/>
      <c r="F147" s="6"/>
      <c r="G147" s="12">
        <v>1085</v>
      </c>
      <c r="H147" s="9"/>
      <c r="I147" s="12"/>
      <c r="J147" s="10"/>
      <c r="K147" s="12"/>
    </row>
    <row r="148" spans="2:11" ht="15">
      <c r="B148" s="6"/>
      <c r="C148" s="6"/>
      <c r="D148" s="6"/>
      <c r="E148" s="6"/>
      <c r="F148" s="6"/>
      <c r="G148" s="9"/>
      <c r="H148" s="9"/>
      <c r="I148" s="9"/>
      <c r="J148" s="10"/>
      <c r="K148" s="9"/>
    </row>
    <row r="149" spans="2:11" ht="15">
      <c r="B149" s="6" t="s">
        <v>65</v>
      </c>
      <c r="C149" s="6"/>
      <c r="D149" s="6"/>
      <c r="E149" s="6"/>
      <c r="F149" s="6"/>
      <c r="G149" s="49">
        <v>-48</v>
      </c>
      <c r="H149" s="9"/>
      <c r="I149" s="12"/>
      <c r="J149" s="10"/>
      <c r="K149" s="12"/>
    </row>
    <row r="150" spans="2:11" ht="15">
      <c r="B150" s="6"/>
      <c r="C150" s="6"/>
      <c r="D150" s="6"/>
      <c r="E150" s="6"/>
      <c r="F150" s="6"/>
      <c r="G150" s="9"/>
      <c r="H150" s="9"/>
      <c r="I150" s="9"/>
      <c r="J150" s="10"/>
      <c r="K150" s="6"/>
    </row>
    <row r="151" spans="2:11" ht="15.75" thickBot="1">
      <c r="B151" s="6"/>
      <c r="C151" s="6"/>
      <c r="D151" s="13"/>
      <c r="E151" s="6"/>
      <c r="F151" s="6"/>
      <c r="G151" s="14">
        <f>SUM(G146:G149)</f>
        <v>3587</v>
      </c>
      <c r="H151" s="9"/>
      <c r="I151" s="15"/>
      <c r="J151" s="9"/>
      <c r="K151" s="15"/>
    </row>
    <row r="152" spans="2:10" ht="15.75" thickTop="1">
      <c r="B152" s="6"/>
      <c r="C152" s="6"/>
      <c r="D152" s="6"/>
      <c r="E152" s="6"/>
      <c r="F152" s="6"/>
      <c r="G152" s="9"/>
      <c r="H152" s="9"/>
      <c r="I152" s="9"/>
      <c r="J152" s="10"/>
    </row>
    <row r="153" spans="2:10" ht="15">
      <c r="B153" s="4" t="s">
        <v>225</v>
      </c>
      <c r="G153" s="10"/>
      <c r="H153" s="10"/>
      <c r="I153" s="10"/>
      <c r="J153" s="10"/>
    </row>
    <row r="154" spans="2:10" ht="15">
      <c r="B154" s="4" t="s">
        <v>226</v>
      </c>
      <c r="G154" s="10"/>
      <c r="H154" s="10"/>
      <c r="I154" s="10"/>
      <c r="J154" s="10"/>
    </row>
    <row r="155" spans="2:10" ht="15">
      <c r="B155" s="4" t="s">
        <v>227</v>
      </c>
      <c r="G155" s="10"/>
      <c r="H155" s="10"/>
      <c r="I155" s="10"/>
      <c r="J155" s="10"/>
    </row>
    <row r="156" spans="7:10" ht="15">
      <c r="G156" s="10"/>
      <c r="H156" s="10"/>
      <c r="I156" s="10"/>
      <c r="J156" s="10"/>
    </row>
    <row r="157" spans="7:10" ht="15">
      <c r="G157" s="10"/>
      <c r="H157" s="10"/>
      <c r="I157" s="10"/>
      <c r="J157" s="10"/>
    </row>
    <row r="158" spans="1:11" ht="15">
      <c r="A158" s="4" t="s">
        <v>228</v>
      </c>
      <c r="B158" s="4" t="s">
        <v>66</v>
      </c>
      <c r="K158" s="16"/>
    </row>
    <row r="159" ht="15">
      <c r="B159" s="4" t="s">
        <v>67</v>
      </c>
    </row>
    <row r="161" ht="15.75">
      <c r="O161" s="22"/>
    </row>
    <row r="162" spans="1:11" ht="15">
      <c r="A162" s="4" t="s">
        <v>229</v>
      </c>
      <c r="B162" s="4" t="s">
        <v>68</v>
      </c>
      <c r="K162" s="16"/>
    </row>
    <row r="163" spans="1:3" ht="15">
      <c r="A163" s="4" t="s">
        <v>69</v>
      </c>
      <c r="B163" s="4" t="s">
        <v>230</v>
      </c>
      <c r="C163" s="4" t="s">
        <v>270</v>
      </c>
    </row>
    <row r="166" spans="2:3" ht="15">
      <c r="B166" s="4" t="s">
        <v>231</v>
      </c>
      <c r="C166" s="4" t="s">
        <v>259</v>
      </c>
    </row>
    <row r="168" spans="3:10" ht="15.75">
      <c r="C168" s="4" t="s">
        <v>49</v>
      </c>
      <c r="H168" s="22"/>
      <c r="I168" s="7" t="s">
        <v>16</v>
      </c>
      <c r="J168" s="5"/>
    </row>
    <row r="169" spans="3:10" ht="15">
      <c r="C169" s="4" t="s">
        <v>70</v>
      </c>
      <c r="H169" s="17"/>
      <c r="I169" s="23">
        <f>9752+416</f>
        <v>10168</v>
      </c>
      <c r="J169" s="17"/>
    </row>
    <row r="170" spans="3:13" ht="15">
      <c r="C170" s="4" t="s">
        <v>71</v>
      </c>
      <c r="H170" s="17"/>
      <c r="I170" s="23">
        <f>4695+416</f>
        <v>5111</v>
      </c>
      <c r="J170" s="17"/>
      <c r="M170" s="127"/>
    </row>
    <row r="171" spans="3:13" ht="15">
      <c r="C171" s="4" t="s">
        <v>72</v>
      </c>
      <c r="H171" s="17"/>
      <c r="I171" s="23">
        <f>5043+508</f>
        <v>5551</v>
      </c>
      <c r="J171" s="17"/>
      <c r="M171" s="30"/>
    </row>
    <row r="172" spans="8:15" ht="15.75">
      <c r="H172" s="17"/>
      <c r="I172" s="23"/>
      <c r="J172" s="17"/>
      <c r="O172" s="5"/>
    </row>
    <row r="173" spans="3:11" ht="15">
      <c r="C173" s="4" t="s">
        <v>73</v>
      </c>
      <c r="I173" s="7" t="s">
        <v>16</v>
      </c>
      <c r="K173" s="30"/>
    </row>
    <row r="174" spans="3:11" ht="15">
      <c r="C174" s="4" t="s">
        <v>70</v>
      </c>
      <c r="I174" s="23">
        <v>192814</v>
      </c>
      <c r="K174" s="128"/>
    </row>
    <row r="175" spans="3:11" ht="15">
      <c r="C175" s="4" t="s">
        <v>71</v>
      </c>
      <c r="I175" s="23">
        <v>192814</v>
      </c>
      <c r="K175" s="30"/>
    </row>
    <row r="176" spans="3:11" ht="15">
      <c r="C176" s="4" t="s">
        <v>72</v>
      </c>
      <c r="I176" s="23">
        <v>170831</v>
      </c>
      <c r="K176" s="30"/>
    </row>
    <row r="177" ht="15">
      <c r="I177" s="23"/>
    </row>
    <row r="178" ht="15">
      <c r="I178" s="23"/>
    </row>
    <row r="179" spans="1:2" ht="15">
      <c r="A179" s="4" t="s">
        <v>232</v>
      </c>
      <c r="B179" s="4" t="s">
        <v>75</v>
      </c>
    </row>
    <row r="180" ht="15">
      <c r="B180" s="4" t="s">
        <v>269</v>
      </c>
    </row>
    <row r="182" ht="15.75">
      <c r="Q182" s="5"/>
    </row>
    <row r="183" spans="1:2" ht="15">
      <c r="A183" s="4" t="s">
        <v>233</v>
      </c>
      <c r="B183" s="4" t="s">
        <v>78</v>
      </c>
    </row>
    <row r="184" spans="2:3" ht="15">
      <c r="B184" s="4" t="s">
        <v>230</v>
      </c>
      <c r="C184" s="4" t="s">
        <v>265</v>
      </c>
    </row>
    <row r="185" ht="15">
      <c r="C185" s="4" t="s">
        <v>79</v>
      </c>
    </row>
    <row r="187" ht="15">
      <c r="I187" s="19" t="s">
        <v>16</v>
      </c>
    </row>
    <row r="188" ht="15">
      <c r="C188" s="4" t="s">
        <v>32</v>
      </c>
    </row>
    <row r="189" spans="3:9" ht="15">
      <c r="C189" s="4" t="s">
        <v>80</v>
      </c>
      <c r="I189" s="18">
        <v>178425</v>
      </c>
    </row>
    <row r="190" spans="3:9" ht="15">
      <c r="C190" s="4" t="s">
        <v>81</v>
      </c>
      <c r="I190" s="18">
        <v>1445838</v>
      </c>
    </row>
    <row r="191" ht="15">
      <c r="I191" s="129">
        <f>SUM(I189:I190)</f>
        <v>1624263</v>
      </c>
    </row>
    <row r="192" ht="15">
      <c r="I192" s="18"/>
    </row>
    <row r="193" spans="3:9" ht="15">
      <c r="C193" s="4" t="s">
        <v>46</v>
      </c>
      <c r="I193" s="18"/>
    </row>
    <row r="194" spans="3:9" ht="15">
      <c r="C194" s="130" t="s">
        <v>277</v>
      </c>
      <c r="I194" s="18">
        <v>1171948</v>
      </c>
    </row>
    <row r="195" spans="3:9" ht="15">
      <c r="C195" s="130" t="s">
        <v>276</v>
      </c>
      <c r="I195" s="18">
        <v>1775823</v>
      </c>
    </row>
    <row r="196" spans="3:9" ht="15">
      <c r="C196" s="130" t="s">
        <v>275</v>
      </c>
      <c r="I196" s="18">
        <v>22807</v>
      </c>
    </row>
    <row r="197" ht="15">
      <c r="I197" s="129">
        <f>SUM(I194:I196)</f>
        <v>2970578</v>
      </c>
    </row>
    <row r="198" spans="3:9" ht="15.75" thickBot="1">
      <c r="C198" s="4" t="s">
        <v>82</v>
      </c>
      <c r="I198" s="131">
        <f>+I191+I197</f>
        <v>4594841</v>
      </c>
    </row>
    <row r="199" ht="15.75" thickTop="1"/>
    <row r="200" spans="2:3" ht="15">
      <c r="B200" s="4" t="s">
        <v>231</v>
      </c>
      <c r="C200" s="4" t="s">
        <v>266</v>
      </c>
    </row>
    <row r="202" ht="15">
      <c r="G202" s="19" t="s">
        <v>16</v>
      </c>
    </row>
    <row r="203" ht="15">
      <c r="G203" s="16"/>
    </row>
    <row r="204" spans="3:7" ht="15">
      <c r="C204" s="4" t="s">
        <v>83</v>
      </c>
      <c r="G204" s="18">
        <v>3672035</v>
      </c>
    </row>
    <row r="205" spans="7:15" ht="15.75">
      <c r="G205" s="10"/>
      <c r="O205" s="22" t="s">
        <v>234</v>
      </c>
    </row>
    <row r="206" ht="15">
      <c r="G206" s="10"/>
    </row>
    <row r="207" spans="1:11" ht="15.75">
      <c r="A207" s="4" t="s">
        <v>235</v>
      </c>
      <c r="B207" s="4" t="s">
        <v>89</v>
      </c>
      <c r="K207" s="21"/>
    </row>
    <row r="208" ht="15">
      <c r="B208" s="4" t="s">
        <v>90</v>
      </c>
    </row>
    <row r="209" ht="15">
      <c r="B209" s="4" t="s">
        <v>91</v>
      </c>
    </row>
    <row r="210" ht="15">
      <c r="B210" s="4" t="s">
        <v>92</v>
      </c>
    </row>
    <row r="211" ht="15">
      <c r="B211" s="4" t="s">
        <v>93</v>
      </c>
    </row>
    <row r="212" ht="15">
      <c r="B212" s="4" t="s">
        <v>271</v>
      </c>
    </row>
    <row r="213" ht="15">
      <c r="B213" s="4" t="s">
        <v>94</v>
      </c>
    </row>
    <row r="215" ht="15">
      <c r="B215" s="4" t="s">
        <v>95</v>
      </c>
    </row>
    <row r="216" ht="15">
      <c r="B216" s="4" t="s">
        <v>96</v>
      </c>
    </row>
    <row r="218" ht="15">
      <c r="B218" s="4" t="s">
        <v>303</v>
      </c>
    </row>
    <row r="219" ht="15">
      <c r="B219" s="4" t="s">
        <v>97</v>
      </c>
    </row>
    <row r="222" spans="1:7" ht="15.75">
      <c r="A222" s="4" t="s">
        <v>236</v>
      </c>
      <c r="B222" s="4" t="s">
        <v>123</v>
      </c>
      <c r="G222" s="5"/>
    </row>
    <row r="223" ht="15">
      <c r="B223" s="4" t="s">
        <v>98</v>
      </c>
    </row>
    <row r="226" spans="1:2" ht="15">
      <c r="A226" s="4" t="s">
        <v>237</v>
      </c>
      <c r="B226" s="4" t="s">
        <v>107</v>
      </c>
    </row>
    <row r="227" ht="15">
      <c r="B227" s="4" t="s">
        <v>262</v>
      </c>
    </row>
    <row r="230" spans="1:7" ht="15.75">
      <c r="A230" s="4" t="s">
        <v>238</v>
      </c>
      <c r="B230" s="4" t="s">
        <v>124</v>
      </c>
      <c r="G230" s="5"/>
    </row>
    <row r="231" spans="2:7" ht="15.75">
      <c r="B231" s="4" t="s">
        <v>141</v>
      </c>
      <c r="G231" s="5"/>
    </row>
    <row r="232" ht="15.75">
      <c r="G232" s="5"/>
    </row>
    <row r="233" spans="2:7" ht="15.75">
      <c r="B233" s="4" t="s">
        <v>230</v>
      </c>
      <c r="C233" s="4" t="s">
        <v>258</v>
      </c>
      <c r="G233" s="5"/>
    </row>
    <row r="234" spans="3:7" ht="15.75">
      <c r="C234" s="4" t="s">
        <v>294</v>
      </c>
      <c r="G234" s="5"/>
    </row>
    <row r="235" spans="3:7" ht="15.75">
      <c r="C235" s="4" t="s">
        <v>293</v>
      </c>
      <c r="G235" s="5"/>
    </row>
    <row r="236" ht="15.75">
      <c r="G236" s="5"/>
    </row>
    <row r="237" spans="2:7" ht="15.75">
      <c r="B237" s="4" t="s">
        <v>231</v>
      </c>
      <c r="C237" s="4" t="s">
        <v>142</v>
      </c>
      <c r="G237" s="5"/>
    </row>
    <row r="238" ht="15.75">
      <c r="G238" s="5"/>
    </row>
    <row r="239" spans="2:7" ht="15.75">
      <c r="B239" s="4" t="s">
        <v>239</v>
      </c>
      <c r="G239" s="5"/>
    </row>
    <row r="240" spans="2:7" ht="15.75">
      <c r="B240" s="4" t="s">
        <v>240</v>
      </c>
      <c r="G240" s="5"/>
    </row>
    <row r="241" ht="15.75">
      <c r="G241" s="5"/>
    </row>
    <row r="242" ht="15.75">
      <c r="G242" s="5"/>
    </row>
    <row r="243" spans="1:14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5">
      <c r="A249" s="6"/>
      <c r="B249" s="6"/>
      <c r="C249" s="6"/>
      <c r="D249" s="6"/>
      <c r="E249" s="6"/>
      <c r="F249" s="6"/>
      <c r="G249" s="52"/>
      <c r="H249" s="6"/>
      <c r="I249" s="6"/>
      <c r="J249" s="6"/>
      <c r="K249" s="52"/>
      <c r="L249" s="6"/>
      <c r="M249" s="6"/>
      <c r="N249" s="6"/>
    </row>
    <row r="250" spans="1:14" ht="15">
      <c r="A250" s="6"/>
      <c r="B250" s="6"/>
      <c r="C250" s="6"/>
      <c r="D250" s="6"/>
      <c r="E250" s="6"/>
      <c r="F250" s="6"/>
      <c r="G250" s="52"/>
      <c r="H250" s="6"/>
      <c r="I250" s="6"/>
      <c r="J250" s="6"/>
      <c r="K250" s="52"/>
      <c r="L250" s="6"/>
      <c r="M250" s="6"/>
      <c r="N250" s="6"/>
    </row>
    <row r="251" spans="1:14" ht="15">
      <c r="A251" s="6"/>
      <c r="B251" s="6"/>
      <c r="C251" s="6"/>
      <c r="D251" s="6"/>
      <c r="E251" s="6"/>
      <c r="F251" s="6"/>
      <c r="G251" s="52"/>
      <c r="H251" s="6"/>
      <c r="I251" s="6"/>
      <c r="J251" s="6"/>
      <c r="K251" s="52"/>
      <c r="L251" s="6"/>
      <c r="M251" s="6"/>
      <c r="N251" s="6"/>
    </row>
    <row r="252" spans="1:14" ht="15">
      <c r="A252" s="6"/>
      <c r="B252" s="6"/>
      <c r="C252" s="6"/>
      <c r="D252" s="6"/>
      <c r="E252" s="6"/>
      <c r="F252" s="6"/>
      <c r="G252" s="132"/>
      <c r="H252" s="6"/>
      <c r="I252" s="6"/>
      <c r="J252" s="6"/>
      <c r="K252" s="132"/>
      <c r="L252" s="6"/>
      <c r="M252" s="6"/>
      <c r="N252" s="6"/>
    </row>
    <row r="253" spans="1:14" ht="15">
      <c r="A253" s="6"/>
      <c r="B253" s="6"/>
      <c r="C253" s="6"/>
      <c r="D253" s="6"/>
      <c r="E253" s="6"/>
      <c r="F253" s="6"/>
      <c r="G253" s="133"/>
      <c r="H253" s="6"/>
      <c r="I253" s="6"/>
      <c r="J253" s="6"/>
      <c r="K253" s="133"/>
      <c r="L253" s="6"/>
      <c r="M253" s="6"/>
      <c r="N253" s="6"/>
    </row>
    <row r="254" spans="1:14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5">
      <c r="A256" s="6"/>
      <c r="B256" s="6"/>
      <c r="C256" s="6"/>
      <c r="D256" s="6"/>
      <c r="E256" s="6"/>
      <c r="F256" s="6"/>
      <c r="G256" s="28"/>
      <c r="H256" s="28"/>
      <c r="I256" s="28"/>
      <c r="J256" s="28"/>
      <c r="K256" s="28"/>
      <c r="L256" s="6"/>
      <c r="M256" s="6"/>
      <c r="N256" s="6"/>
    </row>
    <row r="257" spans="1:14" ht="15">
      <c r="A257" s="6"/>
      <c r="B257" s="6"/>
      <c r="C257" s="6"/>
      <c r="D257" s="6"/>
      <c r="E257" s="6"/>
      <c r="F257" s="6"/>
      <c r="G257" s="134"/>
      <c r="H257" s="6"/>
      <c r="I257" s="6"/>
      <c r="J257" s="6"/>
      <c r="K257" s="134"/>
      <c r="L257" s="6"/>
      <c r="M257" s="6"/>
      <c r="N257" s="6"/>
    </row>
    <row r="258" spans="1:14" ht="15">
      <c r="A258" s="6"/>
      <c r="B258" s="6"/>
      <c r="C258" s="6"/>
      <c r="D258" s="6"/>
      <c r="E258" s="6"/>
      <c r="F258" s="6"/>
      <c r="G258" s="135"/>
      <c r="H258" s="135"/>
      <c r="I258" s="135"/>
      <c r="J258" s="135"/>
      <c r="K258" s="135"/>
      <c r="L258" s="6"/>
      <c r="M258" s="6"/>
      <c r="N258" s="6"/>
    </row>
    <row r="259" spans="1:14" ht="15">
      <c r="A259" s="6"/>
      <c r="B259" s="6"/>
      <c r="C259" s="6"/>
      <c r="D259" s="6"/>
      <c r="E259" s="6"/>
      <c r="F259" s="6"/>
      <c r="G259" s="134"/>
      <c r="H259" s="6"/>
      <c r="I259" s="6"/>
      <c r="J259" s="6"/>
      <c r="K259" s="134"/>
      <c r="L259" s="6"/>
      <c r="M259" s="6"/>
      <c r="N259" s="6"/>
    </row>
    <row r="260" spans="1:14" ht="15">
      <c r="A260" s="6"/>
      <c r="B260" s="6"/>
      <c r="C260" s="6"/>
      <c r="D260" s="6"/>
      <c r="E260" s="6"/>
      <c r="F260" s="6"/>
      <c r="G260" s="134"/>
      <c r="H260" s="6"/>
      <c r="I260" s="6"/>
      <c r="J260" s="6"/>
      <c r="K260" s="134"/>
      <c r="L260" s="6"/>
      <c r="M260" s="6"/>
      <c r="N260" s="6"/>
    </row>
  </sheetData>
  <sheetProtection password="C724" sheet="1" objects="1" scenarios="1"/>
  <mergeCells count="1">
    <mergeCell ref="E63:G63"/>
  </mergeCells>
  <printOptions/>
  <pageMargins left="0.5" right="0.5" top="0.52" bottom="0.43" header="0.62" footer="0.16"/>
  <pageSetup cellComments="asDisplayed" horizontalDpi="600" verticalDpi="600" orientation="portrait" paperSize="10" scale="69" r:id="rId2"/>
  <rowBreaks count="4" manualBreakCount="4">
    <brk id="73" max="14" man="1"/>
    <brk id="134" max="14" man="1"/>
    <brk id="204" max="14" man="1"/>
    <brk id="242" max="14" man="1"/>
  </rowBreaks>
  <colBreaks count="1" manualBreakCount="1">
    <brk id="15" min="8" max="20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Petronas</cp:lastModifiedBy>
  <cp:lastPrinted>2003-08-21T01:22:58Z</cp:lastPrinted>
  <dcterms:created xsi:type="dcterms:W3CDTF">2000-09-06T00:55:32Z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